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HONG\Năm 2022\HĐND\Kỳ họp chuyên đề\6. Tờ trình + Nghị quyết (Chương trình MTQG)\"/>
    </mc:Choice>
  </mc:AlternateContent>
  <bookViews>
    <workbookView xWindow="0" yWindow="0" windowWidth="19200" windowHeight="7425" tabRatio="802" activeTab="1"/>
  </bookViews>
  <sheets>
    <sheet name="Dự kiến trình BTV (2)" sheetId="12" r:id="rId1"/>
    <sheet name="Dự kiến trình BTV" sheetId="11" r:id="rId2"/>
    <sheet name="Dự kiến trình HĐND huyện" sheetId="10" state="hidden" r:id="rId3"/>
    <sheet name="Vốn sự nghiệp 2022 (2)" sheetId="9" state="hidden" r:id="rId4"/>
    <sheet name="Vốn sự nghiệp 2022" sheetId="8" state="hidden" r:id="rId5"/>
    <sheet name="Vốn đầu tư phát triển 2022" sheetId="7" state="hidden" r:id="rId6"/>
  </sheets>
  <externalReferences>
    <externalReference r:id="rId7"/>
  </externalReferences>
  <definedNames>
    <definedName name="_xlnm.Print_Area" localSheetId="1">'Dự kiến trình BTV'!$A$1:$X$33</definedName>
    <definedName name="_xlnm.Print_Area" localSheetId="0">'Dự kiến trình BTV (2)'!$A$1:$X$33</definedName>
    <definedName name="_xlnm.Print_Titles" localSheetId="1">'Dự kiến trình BTV'!$6:$6</definedName>
    <definedName name="_xlnm.Print_Titles" localSheetId="0">'Dự kiến trình BTV (2)'!$6:$6</definedName>
    <definedName name="_xlnm.Print_Titles" localSheetId="4">'Vốn sự nghiệp 2022'!$6:$7</definedName>
    <definedName name="_xlnm.Print_Titles" localSheetId="3">'Vốn sự nghiệp 2022 (2)'!$6:$7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2" l="1"/>
  <c r="F8" i="12" s="1"/>
  <c r="G9" i="12"/>
  <c r="G8" i="12" s="1"/>
  <c r="F12" i="12"/>
  <c r="F11" i="12" s="1"/>
  <c r="F16" i="12"/>
  <c r="F25" i="12"/>
  <c r="F24" i="12" s="1"/>
  <c r="F23" i="12" s="1"/>
  <c r="F27" i="12"/>
  <c r="G28" i="12"/>
  <c r="F30" i="12"/>
  <c r="G30" i="12"/>
  <c r="F32" i="12"/>
  <c r="G32" i="12"/>
  <c r="F7" i="12" l="1"/>
  <c r="K33" i="12"/>
  <c r="I32" i="12"/>
  <c r="H32" i="12"/>
  <c r="K32" i="12"/>
  <c r="H31" i="12"/>
  <c r="K31" i="12" s="1"/>
  <c r="I30" i="12"/>
  <c r="H29" i="12"/>
  <c r="K28" i="12"/>
  <c r="J27" i="12"/>
  <c r="I27" i="12"/>
  <c r="U27" i="12" s="1"/>
  <c r="H26" i="12"/>
  <c r="G26" i="12" s="1"/>
  <c r="J25" i="12"/>
  <c r="I25" i="12"/>
  <c r="I24" i="12" s="1"/>
  <c r="H25" i="12"/>
  <c r="J24" i="12"/>
  <c r="H22" i="12"/>
  <c r="G22" i="12" s="1"/>
  <c r="H21" i="12"/>
  <c r="G21" i="12" s="1"/>
  <c r="H20" i="12"/>
  <c r="H19" i="12"/>
  <c r="S18" i="12"/>
  <c r="H18" i="12"/>
  <c r="Z17" i="12"/>
  <c r="H17" i="12"/>
  <c r="G17" i="12" s="1"/>
  <c r="J16" i="12"/>
  <c r="I16" i="12"/>
  <c r="T20" i="12" s="1"/>
  <c r="T17" i="12"/>
  <c r="H15" i="12"/>
  <c r="G15" i="12" s="1"/>
  <c r="H14" i="12"/>
  <c r="H13" i="12"/>
  <c r="G13" i="12" s="1"/>
  <c r="J12" i="12"/>
  <c r="I12" i="12"/>
  <c r="O9" i="12"/>
  <c r="I9" i="12"/>
  <c r="H9" i="12"/>
  <c r="H8" i="12" s="1"/>
  <c r="J8" i="12"/>
  <c r="J7" i="12" s="1"/>
  <c r="I8" i="12"/>
  <c r="I7" i="12" s="1"/>
  <c r="Q7" i="12"/>
  <c r="K14" i="12" l="1"/>
  <c r="G14" i="12"/>
  <c r="G12" i="12" s="1"/>
  <c r="K18" i="12"/>
  <c r="G18" i="12"/>
  <c r="G16" i="12" s="1"/>
  <c r="N24" i="12"/>
  <c r="N23" i="12" s="1"/>
  <c r="G25" i="12"/>
  <c r="S16" i="12"/>
  <c r="K21" i="12"/>
  <c r="K26" i="12"/>
  <c r="K19" i="12"/>
  <c r="G19" i="12"/>
  <c r="K20" i="12"/>
  <c r="G20" i="12"/>
  <c r="K25" i="12"/>
  <c r="H27" i="12"/>
  <c r="G29" i="12"/>
  <c r="G27" i="12" s="1"/>
  <c r="S27" i="12" s="1"/>
  <c r="S29" i="12" s="1"/>
  <c r="K9" i="12"/>
  <c r="S17" i="12"/>
  <c r="K8" i="12"/>
  <c r="H12" i="12"/>
  <c r="S14" i="12"/>
  <c r="K17" i="12"/>
  <c r="T19" i="12"/>
  <c r="T21" i="12" s="1"/>
  <c r="K22" i="12"/>
  <c r="H16" i="12"/>
  <c r="Z16" i="12" s="1"/>
  <c r="Z18" i="12" s="1"/>
  <c r="Z23" i="12" s="1"/>
  <c r="H24" i="12"/>
  <c r="K29" i="12"/>
  <c r="H30" i="12"/>
  <c r="K30" i="12" s="1"/>
  <c r="H9" i="11"/>
  <c r="F12" i="11"/>
  <c r="G11" i="12" l="1"/>
  <c r="S12" i="12"/>
  <c r="G24" i="12"/>
  <c r="T27" i="12"/>
  <c r="K27" i="12"/>
  <c r="AA25" i="12"/>
  <c r="H23" i="12"/>
  <c r="G23" i="12" s="1"/>
  <c r="K16" i="12"/>
  <c r="T16" i="12" s="1"/>
  <c r="S20" i="12"/>
  <c r="S21" i="12" s="1"/>
  <c r="H11" i="12"/>
  <c r="Z13" i="12"/>
  <c r="K12" i="12"/>
  <c r="K24" i="12"/>
  <c r="G32" i="11"/>
  <c r="H32" i="11"/>
  <c r="F32" i="11"/>
  <c r="G7" i="12" l="1"/>
  <c r="Q11" i="12"/>
  <c r="K23" i="12"/>
  <c r="K11" i="12"/>
  <c r="AA11" i="12"/>
  <c r="AA14" i="12" s="1"/>
  <c r="H7" i="12"/>
  <c r="K7" i="12" s="1"/>
  <c r="Z17" i="11"/>
  <c r="P16" i="12" l="1"/>
  <c r="Q12" i="12"/>
  <c r="H29" i="11"/>
  <c r="H15" i="11"/>
  <c r="G15" i="11" s="1"/>
  <c r="K29" i="11" l="1"/>
  <c r="G29" i="11"/>
  <c r="K28" i="11"/>
  <c r="G28" i="11"/>
  <c r="H18" i="11"/>
  <c r="H19" i="11"/>
  <c r="H20" i="11"/>
  <c r="H21" i="11"/>
  <c r="H22" i="11"/>
  <c r="H17" i="11"/>
  <c r="H11" i="10" l="1"/>
  <c r="F11" i="10"/>
  <c r="H26" i="11" l="1"/>
  <c r="H25" i="11" s="1"/>
  <c r="H14" i="11"/>
  <c r="H13" i="11"/>
  <c r="G13" i="11" l="1"/>
  <c r="O9" i="11"/>
  <c r="I9" i="11"/>
  <c r="I8" i="11" s="1"/>
  <c r="K33" i="11"/>
  <c r="I32" i="11"/>
  <c r="H31" i="11"/>
  <c r="K31" i="11" s="1"/>
  <c r="I30" i="11"/>
  <c r="G30" i="11"/>
  <c r="F30" i="11"/>
  <c r="J27" i="11"/>
  <c r="I27" i="11"/>
  <c r="U27" i="11" s="1"/>
  <c r="H27" i="11"/>
  <c r="T27" i="11" s="1"/>
  <c r="F27" i="11"/>
  <c r="K26" i="11"/>
  <c r="G26" i="11"/>
  <c r="J25" i="11"/>
  <c r="I25" i="11"/>
  <c r="F25" i="11"/>
  <c r="J24" i="11"/>
  <c r="S18" i="11"/>
  <c r="K18" i="11"/>
  <c r="K17" i="11"/>
  <c r="G17" i="11"/>
  <c r="J16" i="11"/>
  <c r="I16" i="11"/>
  <c r="T20" i="11" s="1"/>
  <c r="F16" i="11"/>
  <c r="T19" i="11" s="1"/>
  <c r="K14" i="11"/>
  <c r="H12" i="11" s="1"/>
  <c r="G14" i="11"/>
  <c r="J12" i="11"/>
  <c r="I12" i="11"/>
  <c r="J8" i="11"/>
  <c r="J7" i="11" s="1"/>
  <c r="Q7" i="11"/>
  <c r="W14" i="10" l="1"/>
  <c r="Z13" i="11"/>
  <c r="K32" i="11"/>
  <c r="I24" i="11"/>
  <c r="F11" i="11"/>
  <c r="G12" i="11"/>
  <c r="I7" i="11"/>
  <c r="G25" i="11"/>
  <c r="G18" i="11"/>
  <c r="K27" i="11"/>
  <c r="S14" i="11"/>
  <c r="T21" i="11"/>
  <c r="K25" i="11"/>
  <c r="G27" i="11"/>
  <c r="S27" i="11" s="1"/>
  <c r="S29" i="11" s="1"/>
  <c r="F24" i="11"/>
  <c r="F23" i="11" s="1"/>
  <c r="H8" i="11"/>
  <c r="H24" i="11"/>
  <c r="AA25" i="11" s="1"/>
  <c r="N24" i="11"/>
  <c r="N23" i="11" s="1"/>
  <c r="F9" i="11"/>
  <c r="S17" i="11"/>
  <c r="H30" i="11"/>
  <c r="K30" i="11" s="1"/>
  <c r="G9" i="11"/>
  <c r="G8" i="11" s="1"/>
  <c r="T17" i="11"/>
  <c r="H37" i="10"/>
  <c r="K12" i="11" l="1"/>
  <c r="G24" i="11"/>
  <c r="S20" i="11"/>
  <c r="S21" i="11" s="1"/>
  <c r="H23" i="11"/>
  <c r="K24" i="11"/>
  <c r="F8" i="11"/>
  <c r="F7" i="11" s="1"/>
  <c r="K9" i="11"/>
  <c r="K19" i="11"/>
  <c r="G19" i="11"/>
  <c r="K15" i="10"/>
  <c r="K16" i="10"/>
  <c r="K17" i="10"/>
  <c r="K18" i="10"/>
  <c r="K19" i="10"/>
  <c r="K21" i="10"/>
  <c r="K28" i="10"/>
  <c r="K32" i="10"/>
  <c r="K33" i="10"/>
  <c r="K34" i="10"/>
  <c r="K35" i="10"/>
  <c r="K36" i="10"/>
  <c r="K38" i="10"/>
  <c r="K39" i="10"/>
  <c r="K40" i="10"/>
  <c r="K41" i="10"/>
  <c r="K42" i="10"/>
  <c r="K43" i="10"/>
  <c r="K12" i="10"/>
  <c r="G46" i="10"/>
  <c r="H46" i="10"/>
  <c r="J9" i="10"/>
  <c r="J8" i="10" s="1"/>
  <c r="G12" i="10"/>
  <c r="K11" i="10"/>
  <c r="F37" i="10"/>
  <c r="K37" i="10" s="1"/>
  <c r="K8" i="11" l="1"/>
  <c r="G23" i="11"/>
  <c r="K23" i="11"/>
  <c r="G20" i="11"/>
  <c r="K20" i="11"/>
  <c r="G11" i="10"/>
  <c r="O10" i="10" s="1"/>
  <c r="F48" i="10"/>
  <c r="K48" i="10" s="1"/>
  <c r="F47" i="10"/>
  <c r="H45" i="10"/>
  <c r="G15" i="10"/>
  <c r="I10" i="10"/>
  <c r="I9" i="10" s="1"/>
  <c r="I46" i="10"/>
  <c r="F44" i="10"/>
  <c r="I44" i="10"/>
  <c r="G43" i="10"/>
  <c r="G42" i="10"/>
  <c r="G41" i="10"/>
  <c r="G40" i="10"/>
  <c r="G39" i="10"/>
  <c r="G38" i="10"/>
  <c r="J37" i="10"/>
  <c r="I37" i="10"/>
  <c r="U37" i="10" s="1"/>
  <c r="G36" i="10"/>
  <c r="G35" i="10"/>
  <c r="G34" i="10"/>
  <c r="G33" i="10"/>
  <c r="G32" i="10"/>
  <c r="J31" i="10"/>
  <c r="I31" i="10"/>
  <c r="H31" i="10"/>
  <c r="F31" i="10"/>
  <c r="J30" i="10"/>
  <c r="G28" i="10"/>
  <c r="S22" i="10"/>
  <c r="H22" i="10"/>
  <c r="G21" i="10"/>
  <c r="S21" i="10" s="1"/>
  <c r="J20" i="10"/>
  <c r="I20" i="10"/>
  <c r="S19" i="10" s="1"/>
  <c r="F20" i="10"/>
  <c r="G19" i="10"/>
  <c r="G18" i="10"/>
  <c r="G17" i="10"/>
  <c r="G16" i="10"/>
  <c r="J14" i="10"/>
  <c r="H14" i="10"/>
  <c r="F14" i="10"/>
  <c r="S11" i="10"/>
  <c r="H10" i="10"/>
  <c r="H9" i="10" s="1"/>
  <c r="Q8" i="10"/>
  <c r="K7" i="10"/>
  <c r="K21" i="11" l="1"/>
  <c r="G21" i="11"/>
  <c r="T23" i="10"/>
  <c r="V17" i="10"/>
  <c r="G37" i="10"/>
  <c r="I8" i="10"/>
  <c r="K14" i="10"/>
  <c r="K31" i="10"/>
  <c r="H44" i="10"/>
  <c r="K44" i="10" s="1"/>
  <c r="K45" i="10"/>
  <c r="K47" i="10"/>
  <c r="F46" i="10"/>
  <c r="K46" i="10" s="1"/>
  <c r="G22" i="10"/>
  <c r="K22" i="10"/>
  <c r="T37" i="10"/>
  <c r="F13" i="10"/>
  <c r="N30" i="10"/>
  <c r="N29" i="10" s="1"/>
  <c r="T24" i="10"/>
  <c r="T25" i="10" s="1"/>
  <c r="G10" i="10"/>
  <c r="G9" i="10" s="1"/>
  <c r="I14" i="10"/>
  <c r="S17" i="10" s="1"/>
  <c r="H30" i="10"/>
  <c r="G44" i="10"/>
  <c r="F10" i="10"/>
  <c r="G31" i="10"/>
  <c r="S37" i="10"/>
  <c r="S39" i="10" s="1"/>
  <c r="T21" i="10"/>
  <c r="H23" i="10"/>
  <c r="K23" i="10" s="1"/>
  <c r="I30" i="10"/>
  <c r="G14" i="10"/>
  <c r="F30" i="10"/>
  <c r="F29" i="10" s="1"/>
  <c r="S24" i="10"/>
  <c r="S25" i="10" s="1"/>
  <c r="K22" i="11" l="1"/>
  <c r="S16" i="11"/>
  <c r="G22" i="11"/>
  <c r="H16" i="11"/>
  <c r="Z16" i="11" s="1"/>
  <c r="Z18" i="11" s="1"/>
  <c r="Z23" i="11" s="1"/>
  <c r="K10" i="10"/>
  <c r="F9" i="10"/>
  <c r="H29" i="10"/>
  <c r="K30" i="10"/>
  <c r="G30" i="10"/>
  <c r="G23" i="10"/>
  <c r="H24" i="10"/>
  <c r="K24" i="10" s="1"/>
  <c r="K16" i="11" l="1"/>
  <c r="T16" i="11" s="1"/>
  <c r="H11" i="11"/>
  <c r="AA11" i="11" s="1"/>
  <c r="AA14" i="11" s="1"/>
  <c r="G16" i="11"/>
  <c r="F8" i="10"/>
  <c r="K9" i="10"/>
  <c r="K29" i="10"/>
  <c r="G29" i="10"/>
  <c r="G24" i="10"/>
  <c r="H25" i="10"/>
  <c r="K25" i="10" s="1"/>
  <c r="K11" i="11" l="1"/>
  <c r="H7" i="11"/>
  <c r="K7" i="11" s="1"/>
  <c r="S12" i="11"/>
  <c r="G11" i="11"/>
  <c r="G7" i="11" s="1"/>
  <c r="H26" i="10"/>
  <c r="K26" i="10" s="1"/>
  <c r="G25" i="10"/>
  <c r="Q11" i="11" l="1"/>
  <c r="H27" i="10"/>
  <c r="K27" i="10" s="1"/>
  <c r="G26" i="10"/>
  <c r="Q12" i="11" l="1"/>
  <c r="P16" i="11"/>
  <c r="G27" i="10"/>
  <c r="G20" i="10" s="1"/>
  <c r="S20" i="10"/>
  <c r="H20" i="10"/>
  <c r="W17" i="10" s="1"/>
  <c r="H13" i="10" l="1"/>
  <c r="K20" i="10"/>
  <c r="T20" i="10" s="1"/>
  <c r="G13" i="10"/>
  <c r="G8" i="10" s="1"/>
  <c r="S14" i="10"/>
  <c r="S15" i="10" s="1"/>
  <c r="K13" i="10" l="1"/>
  <c r="H8" i="10"/>
  <c r="K8" i="10" s="1"/>
  <c r="Q13" i="10"/>
  <c r="P20" i="10" l="1"/>
  <c r="Q14" i="10"/>
  <c r="G58" i="7" l="1"/>
  <c r="P59" i="7"/>
  <c r="F37" i="7"/>
  <c r="F38" i="7"/>
  <c r="I54" i="7"/>
  <c r="H55" i="7"/>
  <c r="H54" i="7" s="1"/>
  <c r="I55" i="7"/>
  <c r="G57" i="7"/>
  <c r="G59" i="7"/>
  <c r="G55" i="7" s="1"/>
  <c r="G54" i="7" s="1"/>
  <c r="G56" i="7"/>
  <c r="G23" i="7"/>
  <c r="G26" i="7"/>
  <c r="I25" i="7"/>
  <c r="G25" i="7" s="1"/>
  <c r="I24" i="7"/>
  <c r="I26" i="7"/>
  <c r="I27" i="7"/>
  <c r="I23" i="7"/>
  <c r="F20" i="7"/>
  <c r="H22" i="7"/>
  <c r="Q8" i="7"/>
  <c r="F9" i="7"/>
  <c r="S19" i="7"/>
  <c r="G17" i="7"/>
  <c r="G18" i="7"/>
  <c r="G19" i="7"/>
  <c r="G16" i="7"/>
  <c r="G15" i="7" s="1"/>
  <c r="G10" i="7" s="1"/>
  <c r="G13" i="7"/>
  <c r="G14" i="7"/>
  <c r="G12" i="7"/>
  <c r="F15" i="7"/>
  <c r="F12" i="7"/>
  <c r="I10" i="7"/>
  <c r="I12" i="7"/>
  <c r="I13" i="7"/>
  <c r="S12" i="7"/>
  <c r="I22" i="7" l="1"/>
  <c r="H12" i="7"/>
  <c r="I15" i="7"/>
  <c r="H15" i="7"/>
  <c r="O10" i="7" l="1"/>
  <c r="O12" i="7" s="1"/>
  <c r="S13" i="7"/>
  <c r="S15" i="7"/>
  <c r="S17" i="7" s="1"/>
  <c r="H10" i="7"/>
  <c r="I40" i="7"/>
  <c r="J40" i="7" s="1"/>
  <c r="T40" i="7"/>
  <c r="H47" i="7"/>
  <c r="I47" i="7"/>
  <c r="F47" i="7"/>
  <c r="G53" i="7"/>
  <c r="U47" i="7" l="1"/>
  <c r="T47" i="7"/>
  <c r="T13" i="7"/>
  <c r="G40" i="7"/>
  <c r="D73" i="9" l="1"/>
  <c r="E73" i="9"/>
  <c r="F73" i="9"/>
  <c r="G73" i="9"/>
  <c r="H73" i="9"/>
  <c r="I73" i="9"/>
  <c r="J73" i="9"/>
  <c r="C73" i="9"/>
  <c r="D67" i="9"/>
  <c r="E67" i="9"/>
  <c r="F67" i="9"/>
  <c r="G67" i="9"/>
  <c r="H67" i="9"/>
  <c r="I67" i="9"/>
  <c r="J67" i="9"/>
  <c r="C67" i="9"/>
  <c r="D16" i="9"/>
  <c r="E16" i="9"/>
  <c r="F16" i="9"/>
  <c r="G16" i="9"/>
  <c r="H16" i="9"/>
  <c r="I16" i="9"/>
  <c r="J16" i="9"/>
  <c r="C16" i="9"/>
  <c r="K29" i="7"/>
  <c r="I28" i="7"/>
  <c r="S27" i="7" s="1"/>
  <c r="J28" i="7"/>
  <c r="L28" i="7"/>
  <c r="K30" i="7"/>
  <c r="S25" i="7"/>
  <c r="F28" i="7"/>
  <c r="T29" i="7" s="1"/>
  <c r="G36" i="7"/>
  <c r="G29" i="7"/>
  <c r="S29" i="7" s="1"/>
  <c r="S30" i="7"/>
  <c r="H30" i="7"/>
  <c r="H31" i="7" s="1"/>
  <c r="H32" i="7" s="1"/>
  <c r="H33" i="7" s="1"/>
  <c r="H34" i="7" s="1"/>
  <c r="H35" i="7" s="1"/>
  <c r="G35" i="7" s="1"/>
  <c r="J22" i="7"/>
  <c r="G24" i="7"/>
  <c r="K25" i="7"/>
  <c r="L25" i="7" s="1"/>
  <c r="K26" i="7"/>
  <c r="L26" i="7" s="1"/>
  <c r="G27" i="7"/>
  <c r="G22" i="7" s="1"/>
  <c r="F22" i="7"/>
  <c r="T32" i="7" l="1"/>
  <c r="G30" i="7"/>
  <c r="K23" i="7"/>
  <c r="L23" i="7" s="1"/>
  <c r="G34" i="7"/>
  <c r="G33" i="7"/>
  <c r="K24" i="7"/>
  <c r="L24" i="7" s="1"/>
  <c r="H28" i="7"/>
  <c r="S32" i="7"/>
  <c r="S33" i="7" s="1"/>
  <c r="G32" i="7"/>
  <c r="K27" i="7"/>
  <c r="L27" i="7" s="1"/>
  <c r="T31" i="7"/>
  <c r="G31" i="7"/>
  <c r="K31" i="7"/>
  <c r="S28" i="7"/>
  <c r="T33" i="7" l="1"/>
  <c r="G28" i="7"/>
  <c r="L22" i="7"/>
  <c r="K22" i="7"/>
  <c r="K32" i="7"/>
  <c r="S22" i="7" l="1"/>
  <c r="S23" i="7" s="1"/>
  <c r="G20" i="7"/>
  <c r="K33" i="7"/>
  <c r="D58" i="8"/>
  <c r="C58" i="8" s="1"/>
  <c r="J58" i="8"/>
  <c r="D60" i="8"/>
  <c r="J60" i="8" s="1"/>
  <c r="E37" i="9"/>
  <c r="F37" i="9"/>
  <c r="G37" i="9"/>
  <c r="H37" i="9"/>
  <c r="I37" i="9"/>
  <c r="J37" i="9"/>
  <c r="D55" i="9"/>
  <c r="J55" i="9" s="1"/>
  <c r="D56" i="9"/>
  <c r="J56" i="9" s="1"/>
  <c r="I11" i="7"/>
  <c r="C56" i="9" l="1"/>
  <c r="C55" i="9"/>
  <c r="K34" i="7"/>
  <c r="C60" i="8"/>
  <c r="G11" i="7"/>
  <c r="K35" i="7" l="1"/>
  <c r="K28" i="7" s="1"/>
  <c r="T28" i="7" l="1"/>
  <c r="V28" i="7"/>
  <c r="V29" i="7" s="1"/>
  <c r="V30" i="7"/>
  <c r="I27" i="9" l="1"/>
  <c r="I26" i="9" s="1"/>
  <c r="I25" i="9" s="1"/>
  <c r="E14" i="9"/>
  <c r="F14" i="9"/>
  <c r="G14" i="9"/>
  <c r="H14" i="9"/>
  <c r="I14" i="9"/>
  <c r="I10" i="9"/>
  <c r="J75" i="9"/>
  <c r="C75" i="9" s="1"/>
  <c r="H74" i="9"/>
  <c r="D74" i="9"/>
  <c r="J74" i="9" s="1"/>
  <c r="C74" i="9" s="1"/>
  <c r="D72" i="9"/>
  <c r="D71" i="9"/>
  <c r="D70" i="9"/>
  <c r="D69" i="9"/>
  <c r="D64" i="9"/>
  <c r="J64" i="9" s="1"/>
  <c r="G63" i="9"/>
  <c r="I62" i="9"/>
  <c r="I61" i="9" s="1"/>
  <c r="H62" i="9"/>
  <c r="F62" i="9"/>
  <c r="F61" i="9" s="1"/>
  <c r="E62" i="9"/>
  <c r="E61" i="9" s="1"/>
  <c r="D60" i="9"/>
  <c r="F59" i="9"/>
  <c r="I45" i="9"/>
  <c r="E45" i="9"/>
  <c r="D39" i="9"/>
  <c r="D37" i="9" s="1"/>
  <c r="D36" i="9"/>
  <c r="J36" i="9" s="1"/>
  <c r="C36" i="9" s="1"/>
  <c r="D35" i="9"/>
  <c r="J35" i="9" s="1"/>
  <c r="C35" i="9" s="1"/>
  <c r="D34" i="9"/>
  <c r="D33" i="9"/>
  <c r="D32" i="9"/>
  <c r="J32" i="9" s="1"/>
  <c r="C32" i="9" s="1"/>
  <c r="D31" i="9"/>
  <c r="I30" i="9"/>
  <c r="H30" i="9"/>
  <c r="G30" i="9"/>
  <c r="F30" i="9"/>
  <c r="E30" i="9"/>
  <c r="D29" i="9"/>
  <c r="H28" i="9"/>
  <c r="H27" i="9" s="1"/>
  <c r="G28" i="9"/>
  <c r="G27" i="9" s="1"/>
  <c r="F28" i="9"/>
  <c r="F27" i="9" s="1"/>
  <c r="E28" i="9"/>
  <c r="E27" i="9" s="1"/>
  <c r="D24" i="9"/>
  <c r="I23" i="9"/>
  <c r="H23" i="9"/>
  <c r="G23" i="9"/>
  <c r="F23" i="9"/>
  <c r="E23" i="9"/>
  <c r="D15" i="9"/>
  <c r="D14" i="9" s="1"/>
  <c r="D13" i="9"/>
  <c r="D12" i="9"/>
  <c r="J12" i="9" s="1"/>
  <c r="C12" i="9" s="1"/>
  <c r="H11" i="9"/>
  <c r="G11" i="9"/>
  <c r="G10" i="9" s="1"/>
  <c r="F11" i="9"/>
  <c r="F10" i="9" s="1"/>
  <c r="E11" i="9"/>
  <c r="E10" i="9" s="1"/>
  <c r="E9" i="9" s="1"/>
  <c r="K38" i="7"/>
  <c r="L38" i="7"/>
  <c r="H20" i="7"/>
  <c r="Q20" i="7" s="1"/>
  <c r="R20" i="7" s="1"/>
  <c r="J47" i="7"/>
  <c r="D59" i="9" l="1"/>
  <c r="F57" i="9"/>
  <c r="D57" i="9" s="1"/>
  <c r="H45" i="9"/>
  <c r="E26" i="9"/>
  <c r="E25" i="9" s="1"/>
  <c r="E8" i="9" s="1"/>
  <c r="F26" i="9"/>
  <c r="F25" i="9" s="1"/>
  <c r="D63" i="9"/>
  <c r="D62" i="9" s="1"/>
  <c r="J62" i="9" s="1"/>
  <c r="C62" i="9" s="1"/>
  <c r="H10" i="9"/>
  <c r="H9" i="9" s="1"/>
  <c r="G45" i="9"/>
  <c r="D11" i="9"/>
  <c r="D10" i="9" s="1"/>
  <c r="I9" i="9"/>
  <c r="I8" i="9" s="1"/>
  <c r="G62" i="9"/>
  <c r="G61" i="9" s="1"/>
  <c r="G26" i="9"/>
  <c r="G25" i="9" s="1"/>
  <c r="C64" i="9"/>
  <c r="J72" i="9"/>
  <c r="C72" i="9" s="1"/>
  <c r="H26" i="9"/>
  <c r="H25" i="9" s="1"/>
  <c r="G9" i="9"/>
  <c r="D23" i="9"/>
  <c r="J24" i="9"/>
  <c r="C24" i="9" s="1"/>
  <c r="J31" i="9"/>
  <c r="C31" i="9" s="1"/>
  <c r="J34" i="9"/>
  <c r="C34" i="9" s="1"/>
  <c r="J71" i="9"/>
  <c r="C71" i="9" s="1"/>
  <c r="J15" i="9"/>
  <c r="J59" i="9"/>
  <c r="C59" i="9" s="1"/>
  <c r="F9" i="9"/>
  <c r="J13" i="9"/>
  <c r="C13" i="9" s="1"/>
  <c r="J29" i="9"/>
  <c r="C29" i="9" s="1"/>
  <c r="J33" i="9"/>
  <c r="C33" i="9" s="1"/>
  <c r="C37" i="9"/>
  <c r="J60" i="9"/>
  <c r="C60" i="9" s="1"/>
  <c r="J69" i="9"/>
  <c r="C69" i="9" s="1"/>
  <c r="J70" i="9"/>
  <c r="C70" i="9" s="1"/>
  <c r="D28" i="9"/>
  <c r="D27" i="9" s="1"/>
  <c r="D30" i="9"/>
  <c r="D61" i="9" l="1"/>
  <c r="J57" i="9"/>
  <c r="C57" i="9"/>
  <c r="J23" i="9"/>
  <c r="C23" i="9" s="1"/>
  <c r="C15" i="9"/>
  <c r="J14" i="9"/>
  <c r="J63" i="9"/>
  <c r="C63" i="9" s="1"/>
  <c r="J11" i="9"/>
  <c r="C11" i="9" s="1"/>
  <c r="C10" i="9" s="1"/>
  <c r="H61" i="9"/>
  <c r="H8" i="9" s="1"/>
  <c r="F45" i="9"/>
  <c r="F8" i="9" s="1"/>
  <c r="G8" i="9"/>
  <c r="D45" i="9"/>
  <c r="C14" i="9"/>
  <c r="J30" i="9"/>
  <c r="C30" i="9" s="1"/>
  <c r="J28" i="9"/>
  <c r="C28" i="9" l="1"/>
  <c r="J27" i="9"/>
  <c r="C27" i="9" s="1"/>
  <c r="J10" i="9"/>
  <c r="J9" i="9" s="1"/>
  <c r="D26" i="9"/>
  <c r="D9" i="9"/>
  <c r="J45" i="9"/>
  <c r="C45" i="9" s="1"/>
  <c r="J61" i="9"/>
  <c r="C61" i="9" s="1"/>
  <c r="C9" i="9" l="1"/>
  <c r="D25" i="9"/>
  <c r="J26" i="9"/>
  <c r="C26" i="9" s="1"/>
  <c r="J25" i="9" l="1"/>
  <c r="J8" i="9" s="1"/>
  <c r="D8" i="9"/>
  <c r="C25" i="9" l="1"/>
  <c r="C8" i="9" s="1"/>
  <c r="G49" i="7" l="1"/>
  <c r="G50" i="7"/>
  <c r="G51" i="7"/>
  <c r="G52" i="7"/>
  <c r="G48" i="7"/>
  <c r="J41" i="7"/>
  <c r="J39" i="7" s="1"/>
  <c r="K41" i="7"/>
  <c r="L7" i="7"/>
  <c r="K7" i="7"/>
  <c r="G42" i="7"/>
  <c r="L42" i="7" s="1"/>
  <c r="G43" i="7"/>
  <c r="L43" i="7" s="1"/>
  <c r="G44" i="7"/>
  <c r="L44" i="7" s="1"/>
  <c r="G45" i="7"/>
  <c r="L45" i="7" s="1"/>
  <c r="G46" i="7"/>
  <c r="L46" i="7" s="1"/>
  <c r="H41" i="7"/>
  <c r="H38" i="7" s="1"/>
  <c r="I41" i="7"/>
  <c r="F41" i="7"/>
  <c r="I39" i="7" l="1"/>
  <c r="I38" i="7"/>
  <c r="K48" i="7"/>
  <c r="L48" i="7" s="1"/>
  <c r="G47" i="7"/>
  <c r="S47" i="7" s="1"/>
  <c r="S49" i="7" s="1"/>
  <c r="K50" i="7"/>
  <c r="L50" i="7" s="1"/>
  <c r="K49" i="7"/>
  <c r="L49" i="7" s="1"/>
  <c r="K52" i="7"/>
  <c r="L52" i="7" s="1"/>
  <c r="K51" i="7"/>
  <c r="L51" i="7" s="1"/>
  <c r="H39" i="7"/>
  <c r="M38" i="7"/>
  <c r="M37" i="7" s="1"/>
  <c r="L41" i="7"/>
  <c r="G41" i="7"/>
  <c r="G38" i="7" s="1"/>
  <c r="K47" i="7" l="1"/>
  <c r="K39" i="7" s="1"/>
  <c r="L47" i="7"/>
  <c r="L39" i="7" s="1"/>
  <c r="G39" i="7"/>
  <c r="F55" i="7" l="1"/>
  <c r="F54" i="7" s="1"/>
  <c r="F8" i="7" s="1"/>
  <c r="I65" i="7"/>
  <c r="G65" i="7" s="1"/>
  <c r="F67" i="7"/>
  <c r="I67" i="7"/>
  <c r="I66" i="7" s="1"/>
  <c r="H68" i="7"/>
  <c r="G68" i="7" s="1"/>
  <c r="H69" i="7"/>
  <c r="H70" i="7"/>
  <c r="G70" i="7" s="1"/>
  <c r="H71" i="7"/>
  <c r="G71" i="7" s="1"/>
  <c r="H72" i="7"/>
  <c r="G72" i="7" s="1"/>
  <c r="G73" i="7"/>
  <c r="G74" i="7"/>
  <c r="G77" i="7"/>
  <c r="G78" i="7"/>
  <c r="G79" i="7"/>
  <c r="G80" i="7"/>
  <c r="G81" i="7"/>
  <c r="G82" i="7"/>
  <c r="H83" i="7"/>
  <c r="I83" i="7"/>
  <c r="G84" i="7"/>
  <c r="G83" i="7" s="1"/>
  <c r="F39" i="7" l="1"/>
  <c r="H67" i="7"/>
  <c r="H66" i="7" s="1"/>
  <c r="G66" i="7" s="1"/>
  <c r="G69" i="7"/>
  <c r="G67" i="7" s="1"/>
  <c r="D112" i="8"/>
  <c r="H118" i="8"/>
  <c r="D65" i="8" l="1"/>
  <c r="D73" i="8" l="1"/>
  <c r="J73" i="8" s="1"/>
  <c r="C73" i="8" s="1"/>
  <c r="J117" i="8"/>
  <c r="J116" i="8"/>
  <c r="C116" i="8" s="1"/>
  <c r="J115" i="8"/>
  <c r="J114" i="8"/>
  <c r="C114" i="8" s="1"/>
  <c r="J113" i="8"/>
  <c r="H112" i="8"/>
  <c r="H111" i="8" s="1"/>
  <c r="D111" i="8" s="1"/>
  <c r="D120" i="8"/>
  <c r="D119" i="8"/>
  <c r="J119" i="8" s="1"/>
  <c r="D107" i="8"/>
  <c r="J107" i="8" s="1"/>
  <c r="D106" i="8"/>
  <c r="D105" i="8"/>
  <c r="J105" i="8" s="1"/>
  <c r="D104" i="8"/>
  <c r="D103" i="8"/>
  <c r="J103" i="8" s="1"/>
  <c r="D102" i="8"/>
  <c r="D110" i="8"/>
  <c r="J110" i="8" s="1"/>
  <c r="D109" i="8"/>
  <c r="D108" i="8"/>
  <c r="J108" i="8" s="1"/>
  <c r="I101" i="8"/>
  <c r="H101" i="8"/>
  <c r="G101" i="8"/>
  <c r="F101" i="8"/>
  <c r="E101" i="8"/>
  <c r="D98" i="8"/>
  <c r="D97" i="8"/>
  <c r="J97" i="8" s="1"/>
  <c r="D96" i="8"/>
  <c r="D95" i="8"/>
  <c r="J95" i="8" s="1"/>
  <c r="D94" i="8"/>
  <c r="G93" i="8"/>
  <c r="D100" i="8"/>
  <c r="G99" i="8"/>
  <c r="D90" i="8"/>
  <c r="D89" i="8"/>
  <c r="J89" i="8" s="1"/>
  <c r="D88" i="8"/>
  <c r="D87" i="8"/>
  <c r="J87" i="8" s="1"/>
  <c r="D86" i="8"/>
  <c r="F85" i="8"/>
  <c r="F83" i="8" s="1"/>
  <c r="D83" i="8" s="1"/>
  <c r="D84" i="8"/>
  <c r="J84" i="8" s="1"/>
  <c r="D82" i="8"/>
  <c r="J82" i="8" s="1"/>
  <c r="C82" i="8" s="1"/>
  <c r="H80" i="8"/>
  <c r="G80" i="8"/>
  <c r="F80" i="8"/>
  <c r="D79" i="8"/>
  <c r="J79" i="8" s="1"/>
  <c r="C79" i="8" s="1"/>
  <c r="D78" i="8"/>
  <c r="J78" i="8" s="1"/>
  <c r="C78" i="8" s="1"/>
  <c r="D77" i="8"/>
  <c r="D76" i="8"/>
  <c r="J76" i="8" s="1"/>
  <c r="C76" i="8" s="1"/>
  <c r="D75" i="8"/>
  <c r="J75" i="8" s="1"/>
  <c r="I74" i="8"/>
  <c r="I72" i="8" s="1"/>
  <c r="I71" i="8" s="1"/>
  <c r="H74" i="8"/>
  <c r="G74" i="8"/>
  <c r="F74" i="8"/>
  <c r="E74" i="8"/>
  <c r="E72" i="8" s="1"/>
  <c r="D63" i="8"/>
  <c r="D62" i="8"/>
  <c r="D59" i="8"/>
  <c r="D57" i="8"/>
  <c r="I56" i="8"/>
  <c r="H56" i="8"/>
  <c r="G56" i="8"/>
  <c r="F56" i="8"/>
  <c r="E56" i="8"/>
  <c r="D55" i="8"/>
  <c r="H54" i="8"/>
  <c r="G54" i="8"/>
  <c r="F54" i="8"/>
  <c r="E54" i="8"/>
  <c r="D53" i="8"/>
  <c r="D52" i="8"/>
  <c r="D51" i="8"/>
  <c r="J51" i="8" s="1"/>
  <c r="D50" i="8"/>
  <c r="J50" i="8" s="1"/>
  <c r="D49" i="8"/>
  <c r="H48" i="8"/>
  <c r="G48" i="8"/>
  <c r="F48" i="8"/>
  <c r="E48" i="8"/>
  <c r="I46" i="8"/>
  <c r="I45" i="8" s="1"/>
  <c r="D44" i="8"/>
  <c r="J44" i="8" s="1"/>
  <c r="D43" i="8"/>
  <c r="J43" i="8" s="1"/>
  <c r="D42" i="8"/>
  <c r="D41" i="8"/>
  <c r="D40" i="8"/>
  <c r="I39" i="8"/>
  <c r="H39" i="8"/>
  <c r="G39" i="8"/>
  <c r="F39" i="8"/>
  <c r="E39" i="8"/>
  <c r="D38" i="8"/>
  <c r="D37" i="8"/>
  <c r="H36" i="8"/>
  <c r="D36" i="8" s="1"/>
  <c r="G34" i="8"/>
  <c r="G32" i="8" s="1"/>
  <c r="F34" i="8"/>
  <c r="E34" i="8"/>
  <c r="E32" i="8" s="1"/>
  <c r="D33" i="8"/>
  <c r="I32" i="8"/>
  <c r="F32" i="8"/>
  <c r="D31" i="8"/>
  <c r="D30" i="8"/>
  <c r="J30" i="8" s="1"/>
  <c r="D29" i="8"/>
  <c r="D28" i="8"/>
  <c r="J28" i="8" s="1"/>
  <c r="D27" i="8"/>
  <c r="I26" i="8"/>
  <c r="G26" i="8"/>
  <c r="F26" i="8"/>
  <c r="E26" i="8"/>
  <c r="D25" i="8"/>
  <c r="D24" i="8"/>
  <c r="I23" i="8"/>
  <c r="H23" i="8"/>
  <c r="G23" i="8"/>
  <c r="F23" i="8"/>
  <c r="E23" i="8"/>
  <c r="D22" i="8"/>
  <c r="D21" i="8"/>
  <c r="I20" i="8"/>
  <c r="H20" i="8"/>
  <c r="G20" i="8"/>
  <c r="F20" i="8"/>
  <c r="E20" i="8"/>
  <c r="D19" i="8"/>
  <c r="D18" i="8"/>
  <c r="I17" i="8"/>
  <c r="H17" i="8"/>
  <c r="G17" i="8"/>
  <c r="F17" i="8"/>
  <c r="E17" i="8"/>
  <c r="D16" i="8"/>
  <c r="D15" i="8"/>
  <c r="H14" i="8"/>
  <c r="G14" i="8"/>
  <c r="F14" i="8"/>
  <c r="E14" i="8"/>
  <c r="D13" i="8"/>
  <c r="D12" i="8"/>
  <c r="G11" i="8"/>
  <c r="F11" i="8"/>
  <c r="H9" i="7"/>
  <c r="F10" i="7"/>
  <c r="I21" i="7"/>
  <c r="G21" i="7" l="1"/>
  <c r="I20" i="7"/>
  <c r="J38" i="7"/>
  <c r="G72" i="8"/>
  <c r="G71" i="8" s="1"/>
  <c r="F72" i="8"/>
  <c r="F71" i="8" s="1"/>
  <c r="H72" i="8"/>
  <c r="H71" i="8" s="1"/>
  <c r="I9" i="7"/>
  <c r="F47" i="8"/>
  <c r="F46" i="8" s="1"/>
  <c r="F45" i="8" s="1"/>
  <c r="G92" i="8"/>
  <c r="G91" i="8" s="1"/>
  <c r="F92" i="8"/>
  <c r="F91" i="8" s="1"/>
  <c r="I10" i="8"/>
  <c r="I9" i="8" s="1"/>
  <c r="D23" i="8"/>
  <c r="J23" i="8" s="1"/>
  <c r="D99" i="8"/>
  <c r="J99" i="8" s="1"/>
  <c r="D20" i="8"/>
  <c r="J20" i="8" s="1"/>
  <c r="C20" i="8" s="1"/>
  <c r="G47" i="8"/>
  <c r="G46" i="8" s="1"/>
  <c r="G45" i="8" s="1"/>
  <c r="E10" i="8"/>
  <c r="E9" i="8" s="1"/>
  <c r="J13" i="8"/>
  <c r="G10" i="8"/>
  <c r="G9" i="8" s="1"/>
  <c r="D17" i="8"/>
  <c r="J17" i="8" s="1"/>
  <c r="J33" i="8"/>
  <c r="C33" i="8" s="1"/>
  <c r="E92" i="8"/>
  <c r="E91" i="8" s="1"/>
  <c r="I92" i="8"/>
  <c r="I91" i="8" s="1"/>
  <c r="J112" i="8"/>
  <c r="C112" i="8" s="1"/>
  <c r="H47" i="8"/>
  <c r="H46" i="8" s="1"/>
  <c r="H45" i="8" s="1"/>
  <c r="J18" i="8"/>
  <c r="C18" i="8" s="1"/>
  <c r="C51" i="8"/>
  <c r="J52" i="8"/>
  <c r="C52" i="8" s="1"/>
  <c r="D85" i="8"/>
  <c r="J85" i="8" s="1"/>
  <c r="J24" i="8"/>
  <c r="H26" i="8"/>
  <c r="J31" i="8"/>
  <c r="J40" i="8"/>
  <c r="C44" i="8"/>
  <c r="D48" i="8"/>
  <c r="D61" i="8"/>
  <c r="J62" i="8"/>
  <c r="C62" i="8" s="1"/>
  <c r="J96" i="8"/>
  <c r="C96" i="8" s="1"/>
  <c r="D26" i="8"/>
  <c r="J26" i="8" s="1"/>
  <c r="J15" i="8"/>
  <c r="J21" i="8"/>
  <c r="J38" i="8"/>
  <c r="E47" i="8"/>
  <c r="E46" i="8" s="1"/>
  <c r="E45" i="8" s="1"/>
  <c r="J49" i="8"/>
  <c r="J53" i="8"/>
  <c r="C53" i="8" s="1"/>
  <c r="J57" i="8"/>
  <c r="D74" i="8"/>
  <c r="D81" i="8"/>
  <c r="J81" i="8" s="1"/>
  <c r="J88" i="8"/>
  <c r="J12" i="8"/>
  <c r="C43" i="8"/>
  <c r="C50" i="8"/>
  <c r="D93" i="8"/>
  <c r="H92" i="8"/>
  <c r="H91" i="8" s="1"/>
  <c r="J109" i="8"/>
  <c r="C109" i="8" s="1"/>
  <c r="J104" i="8"/>
  <c r="J16" i="8"/>
  <c r="D14" i="8"/>
  <c r="J19" i="8"/>
  <c r="D11" i="8"/>
  <c r="F10" i="8"/>
  <c r="F9" i="8" s="1"/>
  <c r="J29" i="8"/>
  <c r="C29" i="8" s="1"/>
  <c r="J22" i="8"/>
  <c r="C30" i="8"/>
  <c r="H10" i="8"/>
  <c r="H9" i="8" s="1"/>
  <c r="J25" i="8"/>
  <c r="J27" i="8"/>
  <c r="C27" i="8" s="1"/>
  <c r="C28" i="8"/>
  <c r="J36" i="8"/>
  <c r="J63" i="8"/>
  <c r="C63" i="8" s="1"/>
  <c r="H35" i="8"/>
  <c r="H34" i="8" s="1"/>
  <c r="H32" i="8" s="1"/>
  <c r="J37" i="8"/>
  <c r="C37" i="8" s="1"/>
  <c r="J86" i="8"/>
  <c r="C105" i="8"/>
  <c r="J42" i="8"/>
  <c r="D54" i="8"/>
  <c r="J55" i="8"/>
  <c r="J59" i="8"/>
  <c r="C59" i="8" s="1"/>
  <c r="D56" i="8"/>
  <c r="C75" i="8"/>
  <c r="J41" i="8"/>
  <c r="D39" i="8"/>
  <c r="J77" i="8"/>
  <c r="C77" i="8" s="1"/>
  <c r="C84" i="8"/>
  <c r="J100" i="8"/>
  <c r="J98" i="8"/>
  <c r="D101" i="8"/>
  <c r="J102" i="8"/>
  <c r="C115" i="8"/>
  <c r="J83" i="8"/>
  <c r="J90" i="8"/>
  <c r="C97" i="8"/>
  <c r="C89" i="8"/>
  <c r="J94" i="8"/>
  <c r="C94" i="8" s="1"/>
  <c r="J106" i="8"/>
  <c r="J120" i="8"/>
  <c r="D118" i="8"/>
  <c r="J111" i="8"/>
  <c r="C113" i="8"/>
  <c r="C117" i="8"/>
  <c r="C87" i="8"/>
  <c r="C95" i="8"/>
  <c r="C108" i="8"/>
  <c r="C103" i="8"/>
  <c r="C107" i="8"/>
  <c r="C110" i="8"/>
  <c r="C119" i="8"/>
  <c r="G9" i="7" l="1"/>
  <c r="G8" i="8"/>
  <c r="C23" i="8"/>
  <c r="D80" i="8"/>
  <c r="J80" i="8" s="1"/>
  <c r="C80" i="8" s="1"/>
  <c r="I8" i="8"/>
  <c r="F8" i="8"/>
  <c r="D92" i="8"/>
  <c r="J92" i="8" s="1"/>
  <c r="C81" i="8"/>
  <c r="C12" i="8"/>
  <c r="C24" i="8"/>
  <c r="C99" i="8"/>
  <c r="C21" i="8"/>
  <c r="C17" i="8"/>
  <c r="C120" i="8"/>
  <c r="C98" i="8"/>
  <c r="C100" i="8"/>
  <c r="C40" i="8"/>
  <c r="C88" i="8"/>
  <c r="J61" i="8"/>
  <c r="C13" i="8"/>
  <c r="J93" i="8"/>
  <c r="E71" i="8"/>
  <c r="E8" i="8" s="1"/>
  <c r="C49" i="8"/>
  <c r="C31" i="8"/>
  <c r="J48" i="8"/>
  <c r="C48" i="8" s="1"/>
  <c r="C57" i="8"/>
  <c r="J74" i="8"/>
  <c r="C25" i="8"/>
  <c r="C55" i="8"/>
  <c r="C22" i="8"/>
  <c r="C104" i="8"/>
  <c r="C15" i="8"/>
  <c r="C38" i="8"/>
  <c r="J39" i="8"/>
  <c r="C39" i="8" s="1"/>
  <c r="J118" i="8"/>
  <c r="C106" i="8"/>
  <c r="J101" i="8"/>
  <c r="C41" i="8"/>
  <c r="C42" i="8"/>
  <c r="C36" i="8"/>
  <c r="J11" i="8"/>
  <c r="D10" i="8"/>
  <c r="D9" i="8" s="1"/>
  <c r="C26" i="8"/>
  <c r="C83" i="8"/>
  <c r="C111" i="8"/>
  <c r="J54" i="8"/>
  <c r="D47" i="8"/>
  <c r="J14" i="8"/>
  <c r="D35" i="8"/>
  <c r="C90" i="8"/>
  <c r="C102" i="8"/>
  <c r="C85" i="8"/>
  <c r="J56" i="8"/>
  <c r="C86" i="8"/>
  <c r="H8" i="8"/>
  <c r="C19" i="8"/>
  <c r="C16" i="8"/>
  <c r="H37" i="7"/>
  <c r="H8" i="7" s="1"/>
  <c r="C74" i="8" l="1"/>
  <c r="C72" i="8" s="1"/>
  <c r="J72" i="8"/>
  <c r="D72" i="8"/>
  <c r="D71" i="8" s="1"/>
  <c r="J71" i="8" s="1"/>
  <c r="C71" i="8" s="1"/>
  <c r="D91" i="8"/>
  <c r="J91" i="8" s="1"/>
  <c r="C92" i="8"/>
  <c r="C54" i="8"/>
  <c r="C118" i="8"/>
  <c r="C61" i="8"/>
  <c r="C93" i="8"/>
  <c r="C56" i="8"/>
  <c r="C14" i="8"/>
  <c r="J47" i="8"/>
  <c r="D46" i="8"/>
  <c r="J10" i="8"/>
  <c r="J9" i="8" s="1"/>
  <c r="C101" i="8"/>
  <c r="J35" i="8"/>
  <c r="D34" i="8"/>
  <c r="C11" i="8"/>
  <c r="I37" i="7"/>
  <c r="I8" i="7" s="1"/>
  <c r="C35" i="8" l="1"/>
  <c r="C47" i="8"/>
  <c r="C91" i="8"/>
  <c r="J34" i="8"/>
  <c r="D32" i="8"/>
  <c r="D45" i="8"/>
  <c r="J46" i="8"/>
  <c r="C10" i="8"/>
  <c r="C9" i="8" s="1"/>
  <c r="G37" i="7"/>
  <c r="G8" i="7" s="1"/>
  <c r="C34" i="8" l="1"/>
  <c r="J45" i="8"/>
  <c r="C45" i="8" s="1"/>
  <c r="J32" i="8"/>
  <c r="C46" i="8"/>
  <c r="D8" i="8"/>
  <c r="C32" i="8" l="1"/>
  <c r="J8" i="8"/>
  <c r="C8" i="8" l="1"/>
</calcChain>
</file>

<file path=xl/comments1.xml><?xml version="1.0" encoding="utf-8"?>
<comments xmlns="http://schemas.openxmlformats.org/spreadsheetml/2006/main">
  <authors>
    <author>Admin</author>
  </authors>
  <commentList>
    <comment ref="H79" authorId="0" shapeId="0">
      <text>
        <r>
          <rPr>
            <b/>
            <sz val="9"/>
            <color indexed="81"/>
            <rFont val="Tahoma"/>
            <family val="2"/>
          </rPr>
          <t>Admin:</t>
        </r>
        <r>
          <rPr>
            <sz val="9"/>
            <color indexed="81"/>
            <rFont val="Tahoma"/>
            <family val="2"/>
          </rPr>
          <t xml:space="preserve">
Bình quân 8 tr/m2</t>
        </r>
      </text>
    </comment>
  </commentList>
</comments>
</file>

<file path=xl/sharedStrings.xml><?xml version="1.0" encoding="utf-8"?>
<sst xmlns="http://schemas.openxmlformats.org/spreadsheetml/2006/main" count="763" uniqueCount="252">
  <si>
    <t>TT</t>
  </si>
  <si>
    <t xml:space="preserve">Tổng số </t>
  </si>
  <si>
    <t>Ngân sách tỉnh</t>
  </si>
  <si>
    <t>Dự án 1: Giải quyết tình trạng thiếu đất ở, nhà ở, đất sản xuất, nước sinh hoạt</t>
  </si>
  <si>
    <t>Huyện Lệ Thủy</t>
  </si>
  <si>
    <t>Hỗ trợ chuyển đổi nghề</t>
  </si>
  <si>
    <t>Nước sinh hoạt phân tán</t>
  </si>
  <si>
    <t>Huyện Quảng Ninh</t>
  </si>
  <si>
    <t>Huyện Bố Trạch</t>
  </si>
  <si>
    <t>Huyện Minh Hóa</t>
  </si>
  <si>
    <t>Huyện Tuyên Hóa</t>
  </si>
  <si>
    <t>Dự án 2: Quy hoạch, sắp xếp, bố trí, ổn định dân cư ở những nơi cần thiết</t>
  </si>
  <si>
    <t>Dự án 3: Phát triển sản xuất nông, lâm nghiệp bền vững, phát huy tiềm năng, thế mạnh của các vùng miền để sản xuất hàng hóa theo chuỗi giá trị</t>
  </si>
  <si>
    <t xml:space="preserve">Tiểu dự án 1: Phát triển kinh tế nông, lâm nghiệp gắn với bảo vệ rừng và nâng cao thu nhập cho người dân </t>
  </si>
  <si>
    <t>Tiểu dự án 2: Đầu tư phát triển sản xuất theo chuỗi giá trị, thúc đẩy khởi sự kinh doanh, khởi nghiệp và thu hút đầu tư vùng đồng bào đồng bào dân tộc thiểu số và miền núi.</t>
  </si>
  <si>
    <t xml:space="preserve"> Nội dung: Hỗ trợ phát triển sản xuất theo chuỗi giá trị; thúc đẩy khởi sự kinh doanh, khởi nghiệp và thu hút đầu tư</t>
  </si>
  <si>
    <t>Phân bổ cho các sở ngành (19%)</t>
  </si>
  <si>
    <t>Sở Nông nghiệp (15%)</t>
  </si>
  <si>
    <t>Sở Công thương (4%)</t>
  </si>
  <si>
    <t>Phân bổ cho các địa phương</t>
  </si>
  <si>
    <t>Dự án 4: Đầu tư cơ sở hạ tầng thiết yếu, phục vụ sản xuất, đời sống trong vùng đồng bào dân tộc thiểu số và miền núi và các đơn vị sự nghiệp công của lĩnh vực dân tộc</t>
  </si>
  <si>
    <t>Tiểu dự án 1. Đầu tư cơ sở hạ tầng thiết yếu, phục vụ sản xuất, đời sống trong vùng đồng bào dân tộc thiểu số và miền núi</t>
  </si>
  <si>
    <t>Đầu tư cơ sở hạ tầng phục vụ sản xuất và đời sống đồng bào dân tộc thiểu số</t>
  </si>
  <si>
    <t>Thực hiện các nội dung khác</t>
  </si>
  <si>
    <t>Dự án 5: Phát triển giáo dục đào tạo nâng cao chất lượng nguồn nhân lực</t>
  </si>
  <si>
    <t>Tiểu dự án 1: Đổi mới hoạt động, củng cố phát triển các trường phổ thông dân tộc nội trú, trường phổ thông dân tộc bán trú và xóa mù chữ cho người dân vùng đồng bào dân tộc thiểu số</t>
  </si>
  <si>
    <t>Tiểu dự án 2: Bồi dưỡng kiến thức dân tộc; đào tạo dự bị đại học, đại học và sau đại học đáp ứng nhu cầu nhân lực cho vùng đồng bào dân tộc thiểu số và miền núi,</t>
  </si>
  <si>
    <t>Tiểu dự án 3: Dự án phát triển giáo dục nghề nghiệp và giải quyết việc làm cho thanh niên vùng dân tộc thiểu số và miền núi</t>
  </si>
  <si>
    <t>Tiểu dự án 4: Đào tạo nâng cao năng lực cho cộng đồng và cán bộ triển khai thực hiện Chương trình các cấp</t>
  </si>
  <si>
    <t>Ban Dân tộc</t>
  </si>
  <si>
    <t>Dự án 6: Bảo tồn, phát huy giá trị văn hóa truyền thống tốt đẹp của các dân tộc thiểu số gắn với phát triển du lịch</t>
  </si>
  <si>
    <t>Dự án 7: Chăm sóc sức khỏe nhân dân, nâng cao thể trạng, tầm vóc người dân tộc thiểu số; phòng chống suy dinh dưỡng trẻ em</t>
  </si>
  <si>
    <t>Dự án 8: Thực hiện bình đẳng giới và giải quyết những vấn đề cấp thiết đối với phụ nữ và trẻ em</t>
  </si>
  <si>
    <t>Dự án 9: Đầu tư tạo sinh kế, phát triển kinh tế nhóm dân tộc rất ít người, nhóm dân tộc còn nhiều khó khăn</t>
  </si>
  <si>
    <t>Tiểu dự án 1: Đầu tư phát triển kinh tế xã hội các dân tộc còn gặp nhiều khó khăn, dân tộc có khó khăn đặc thù</t>
  </si>
  <si>
    <t>Xã Dân Hóa</t>
  </si>
  <si>
    <t>Xã Trọng Hóa</t>
  </si>
  <si>
    <t>Xã Hóa Sơn</t>
  </si>
  <si>
    <t>Xã Thượng Hóa</t>
  </si>
  <si>
    <t>Xã Lâm Hóa</t>
  </si>
  <si>
    <t xml:space="preserve">Tiểu dự án 2: Giảm thiểu tình trạng tảo hôn và hôn nhân cận huyết thống </t>
  </si>
  <si>
    <t>Phân bổ cho Ban Dân tộc (50%)</t>
  </si>
  <si>
    <t>Phân bổ cho các huyện</t>
  </si>
  <si>
    <t>Dự án 10: Truyền thông, tuyên truyền, vận động trong vùng đồng bào dân tộc thiểu số và miền núi. Kiểm tra, giám sát đánh giá việc tổ chức thực hiện Chương trình</t>
  </si>
  <si>
    <t>Ban Dân tộc (61%)</t>
  </si>
  <si>
    <t xml:space="preserve"> Huyện Lệ Thủy</t>
  </si>
  <si>
    <t xml:space="preserve"> Huyện Quảng Ninh</t>
  </si>
  <si>
    <t xml:space="preserve"> Huyện Bố Trạch</t>
  </si>
  <si>
    <t xml:space="preserve">Tiểu dự  án 2:  Ứng dụng công nghệ thông tin hỗ trợ phát triển kinh tế - xã hội và đảm bảo an ninh trật tự vùng đồng bào dân tộc thiểu số và miền núi </t>
  </si>
  <si>
    <t>Phân bổ cho các sở ngành</t>
  </si>
  <si>
    <t>Sở Thông tin truyền thông</t>
  </si>
  <si>
    <t>Kiểm tra, giám sát, đánh giá, đào tạo, tập huấn tổ chức thực hiện chương trình</t>
  </si>
  <si>
    <t>I</t>
  </si>
  <si>
    <t>2.1</t>
  </si>
  <si>
    <t>2.2</t>
  </si>
  <si>
    <t>2.3</t>
  </si>
  <si>
    <t>2.4</t>
  </si>
  <si>
    <t>II</t>
  </si>
  <si>
    <t>III</t>
  </si>
  <si>
    <t>IV</t>
  </si>
  <si>
    <t>*</t>
  </si>
  <si>
    <t>1.1</t>
  </si>
  <si>
    <t>1.2</t>
  </si>
  <si>
    <t>V</t>
  </si>
  <si>
    <t>VI</t>
  </si>
  <si>
    <t>VII</t>
  </si>
  <si>
    <t>VIII</t>
  </si>
  <si>
    <t>IX</t>
  </si>
  <si>
    <t>X</t>
  </si>
  <si>
    <t>3.1</t>
  </si>
  <si>
    <t>1.3</t>
  </si>
  <si>
    <t>Xã Hóa Tiến (thôn Yên Vân)</t>
  </si>
  <si>
    <t>Xã Thanh Hóa (bản Cà Xen)</t>
  </si>
  <si>
    <t>SN Giáo dục</t>
  </si>
  <si>
    <t>SN Y tế</t>
  </si>
  <si>
    <t>SN Văn hóa thông tin</t>
  </si>
  <si>
    <t xml:space="preserve">SN Kinh tế </t>
  </si>
  <si>
    <t xml:space="preserve">SN Xã hội </t>
  </si>
  <si>
    <t xml:space="preserve">Tổng cộng </t>
  </si>
  <si>
    <t>Tổng vốn</t>
  </si>
  <si>
    <t>a</t>
  </si>
  <si>
    <t>1.4</t>
  </si>
  <si>
    <t>2.5</t>
  </si>
  <si>
    <t>Nội dung</t>
  </si>
  <si>
    <t>Nội dung/danh mục</t>
  </si>
  <si>
    <t>Quy mô</t>
  </si>
  <si>
    <t>Vốn NSTW</t>
  </si>
  <si>
    <t>NS Địa phương</t>
  </si>
  <si>
    <t>Thời gian thực hiện</t>
  </si>
  <si>
    <t>Chủ đầu tư</t>
  </si>
  <si>
    <t>Địa điểm đầu tư</t>
  </si>
  <si>
    <t>2022-2023</t>
  </si>
  <si>
    <t xml:space="preserve">Bố trí vốn năm 2022 </t>
  </si>
  <si>
    <t>Xã Tân Trạch</t>
  </si>
  <si>
    <t>170 m2</t>
  </si>
  <si>
    <t>170m2</t>
  </si>
  <si>
    <t xml:space="preserve">Ban Dân tộc </t>
  </si>
  <si>
    <t>2022-2025</t>
  </si>
  <si>
    <t xml:space="preserve">Xã Thanh Hóa </t>
  </si>
  <si>
    <t xml:space="preserve">Xã Thượng Hóa </t>
  </si>
  <si>
    <t>2022-2024</t>
  </si>
  <si>
    <t>Nhu cầu vốn đầu tư</t>
  </si>
  <si>
    <t>ĐVT: Triệu đồng</t>
  </si>
  <si>
    <t>VÙNG ĐỒNG BÀO DÂN TỘC THIỂU SỐ VÀ MIỀN NÚI  NĂM 2022</t>
  </si>
  <si>
    <t>PHỤ LỤC</t>
  </si>
  <si>
    <t xml:space="preserve">Nhà sinh hoạt cộng đồng và công trình phụ trợ bản Chuối </t>
  </si>
  <si>
    <t>Nhà sinh hoạt cộng đồng và công trình phụ trợ bản Cáo</t>
  </si>
  <si>
    <t>Nhà sinh hoạt cộng đồng bản Cà Xen</t>
  </si>
  <si>
    <t xml:space="preserve">Nhà sinh hoạt cộng đồng bản Bãi Dinh </t>
  </si>
  <si>
    <t>Nhà sinh hoạt cộng đồng bản 39</t>
  </si>
  <si>
    <t xml:space="preserve">Xã Hóa Sơn </t>
  </si>
  <si>
    <t>2500 m</t>
  </si>
  <si>
    <t xml:space="preserve">Hàng rào, khuôn viên nhà sinh hoạt cộng đồng các bản Hóa Lương, Lương Năng, Thuận Hóa, Đặng Hóa, Tăng Hóa </t>
  </si>
  <si>
    <t>Nhà sinh hoạt cộng đồng bản Cha Lo</t>
  </si>
  <si>
    <t xml:space="preserve">7 phòng, 200m </t>
  </si>
  <si>
    <t xml:space="preserve">Hạ tầng kỹ thuật khu dân cư các bản dân tộc Chứt xã Lâm Hóa, Thanh Hóa, huyện Tuyên Hóa </t>
  </si>
  <si>
    <t>Hạ tầng kỹ thuật khu dân cư các bản dân tộc Chứt xã Dân Hóa, huyện Minh Hóa</t>
  </si>
  <si>
    <t>Hạ tầng kỹ thuật khu dân cư các bản dân tộc Chứt xã Trọng Hóa, huyện Minh Hóa</t>
  </si>
  <si>
    <t>Hạ tầng kỹ thuật khu dân cư các bản dân tộc Chứt xã Thượng Hóa, huyện Minh Hóa</t>
  </si>
  <si>
    <t>Hạ tầng kỹ thuật khu dân cư các bản vùng dân tộc Chứt, xã Tân Trạch huyện Bố Trạch</t>
  </si>
  <si>
    <t xml:space="preserve">5 bản </t>
  </si>
  <si>
    <t xml:space="preserve">6 bản </t>
  </si>
  <si>
    <t xml:space="preserve">2 bản </t>
  </si>
  <si>
    <t xml:space="preserve">4 bản </t>
  </si>
  <si>
    <t xml:space="preserve">1 bản </t>
  </si>
  <si>
    <t>Trường mầm non Lòm (nhà lớp học, công vụ, hàng rào)</t>
  </si>
  <si>
    <t>2p/2p/300m</t>
  </si>
  <si>
    <t>Phòng lớp học, phòng hành chính, hàng rào điểm trường mầm non Yên Hợp xã Thượng Hóa</t>
  </si>
  <si>
    <t>Các xã, thôn ĐBKK</t>
  </si>
  <si>
    <t>Hạ tầng kỹ thuật khu dân cư các bản dân tộc Chứt xã Hóa Sơn, Hóa Tiến, huyện Minh Hóa</t>
  </si>
  <si>
    <t>01 xã, 4 thôn</t>
  </si>
  <si>
    <t>2022-2026</t>
  </si>
  <si>
    <t>Các trường nội trú, bán trú tỉnh, huyện</t>
  </si>
  <si>
    <t>Các xã vùng DTTS&amp;MN</t>
  </si>
  <si>
    <t>Hỗ trợ Đất ở, đất sản xuất và nước sinh hoạt</t>
  </si>
  <si>
    <t>Ngân sách trung ương</t>
  </si>
  <si>
    <t>Sở Giáo dục tham mưu
 phân bổ vốn cho Sở và các huyện</t>
  </si>
  <si>
    <t>Bộ TTTT đang đề nghị TT điều chỉnh do đó chưa hướng dẫn thực hiện</t>
  </si>
  <si>
    <t xml:space="preserve">Tổng vốn 
NSTW </t>
  </si>
  <si>
    <t>Tổng vốn sự nghiệp</t>
  </si>
  <si>
    <t>Đườngng GT 7km, 01 cầu</t>
  </si>
  <si>
    <t>Đường GT 12km, 1km kè</t>
  </si>
  <si>
    <t>Đường GT 2,4km; điện 25km</t>
  </si>
  <si>
    <t>Đường GT 07 km</t>
  </si>
  <si>
    <t>Đường GT 7km</t>
  </si>
  <si>
    <t xml:space="preserve">Đường GT 8km; 3 cầu vượt lũ </t>
  </si>
  <si>
    <t>(Kèm theo Công văn số      /BDT-NV  ngày        /8/2022 của Ban Dân tộc)</t>
  </si>
  <si>
    <t xml:space="preserve">1.5 </t>
  </si>
  <si>
    <t>Đơn vị thực hiện</t>
  </si>
  <si>
    <t>Phân bổ cho các huyện vốn hỗ trợ chuyển đỗi nghề và nước sinh hoạt phân tán</t>
  </si>
  <si>
    <t>Phân bổ cho Sở NN&amp;PTNT; Sở Công Thương thực hiện</t>
  </si>
  <si>
    <t>Sở NN&amp;PTNT</t>
  </si>
  <si>
    <t>Sở Công Thương</t>
  </si>
  <si>
    <t xml:space="preserve">Sở Y tế </t>
  </si>
  <si>
    <t>Sở Văn hóa và Thể thao; UBND các huyện</t>
  </si>
  <si>
    <t xml:space="preserve">Phân bổ cho các địa phương </t>
  </si>
  <si>
    <t>Phân bổ cho Hội liên Hiệp phụ nữ tỉnh</t>
  </si>
  <si>
    <t xml:space="preserve">Huyện Bố Trạch </t>
  </si>
  <si>
    <t>Các sở ngành (61%)</t>
  </si>
  <si>
    <t>UBMTTQ Việt Nam tỉnh</t>
  </si>
  <si>
    <t xml:space="preserve">Tiểu dự  án 1: Biểu dương, tôn vinh điển hình tiên tiến, phát huy vai trò của  người có uy tín; phổ biến, giáo dục pháp luật và tuyên truyền, vận động đồng bào </t>
  </si>
  <si>
    <t xml:space="preserve">TỔNG HỢP KẾ HOẠCH VỐN SỰ NGHIỆP THỰC HIỆN CHƯƠNG TRÌNH MỤC TIÊU QUỐC GIA PHÁT TRIỂN KINH TẾ-XÃ HỘI 
</t>
  </si>
  <si>
    <t xml:space="preserve"> </t>
  </si>
  <si>
    <t>UBND các huyện</t>
  </si>
  <si>
    <t xml:space="preserve">Hỗ trợ thiết bị cho Trạm y tế </t>
  </si>
  <si>
    <t>Giao Sở NN&amp;PTNT phân bổ thực hiện</t>
  </si>
  <si>
    <t>Giao UBND các huyện phân bổ cho các địa phương (xã, thị trấn) thực hiện</t>
  </si>
  <si>
    <t>Giao UBND các huyện  phân bổ vốn cho các địa phương (xã, thị trấn) thực hiện</t>
  </si>
  <si>
    <t>Giao UBND huyện phân bổ cho các địa phương (xã, thị trấn) thực hiện</t>
  </si>
  <si>
    <t>Giao UBND huyên phân bổ cho các địa phương (xã, thị trấn) thực hiện</t>
  </si>
  <si>
    <t>Sở Lao động - Thương binh và Xã hội, UBND các huyện</t>
  </si>
  <si>
    <t>Sở Giáo dục và Đào tạo, UBND các huyện phân khai thực hiện</t>
  </si>
  <si>
    <t>3.2</t>
  </si>
  <si>
    <t>Sở Văn hóa, Thể thao đang tham mưu phân bổ vốn cho Sở và các huyện</t>
  </si>
  <si>
    <t>Xã Trường Xuân</t>
  </si>
  <si>
    <t>Tuyến đường tránh lũ và sản xuất, dân sinh bản Khe Dây</t>
  </si>
  <si>
    <t>Khuôn viên điểm trường Mầm non bản Khe Ngang</t>
  </si>
  <si>
    <t>Giai đoạn 2023-2025</t>
  </si>
  <si>
    <t>Đường bê tông nội thôn Long Sơn</t>
  </si>
  <si>
    <t>Đường nhà văn hóa bản Hôi Rấy xuống bến</t>
  </si>
  <si>
    <t>Đường từ trường bản Nước Đắng xuống bến</t>
  </si>
  <si>
    <t>Đường bến Tiêm đi xóm ông Hơn bản Nước Đắng</t>
  </si>
  <si>
    <t>Khuôn viên nhà văn hóa bản Hang Chuồn- Nà Lâm</t>
  </si>
  <si>
    <t>Đường xóm Mụ Hoa bản Hôi Rấy xuống bến</t>
  </si>
  <si>
    <t>Xã Trường Sơn</t>
  </si>
  <si>
    <t>Kè và khuôn viên điểm trường bản Lâm Ninh</t>
  </si>
  <si>
    <t>Tuyến đường nội đồng bản Khe Ngang</t>
  </si>
  <si>
    <t>Nhà ăn bán trú điểm trường Mầm non bản Lâm Ninh</t>
  </si>
  <si>
    <t>Nâng cấp, sữa chữa kênh đập thủy lợi bản Trung Sơn</t>
  </si>
  <si>
    <t>Xây dựng hệ thống kênh mương bản Sắt</t>
  </si>
  <si>
    <t>Đường bê tông nội thôn Hồng Sơn</t>
  </si>
  <si>
    <t>Đường bê tông nội bản Cổ Tràng</t>
  </si>
  <si>
    <t>Khuôn viên trường tiểu học Long Sơn</t>
  </si>
  <si>
    <t>Nước sinh hoạt bản Thượng Sơn và thôn Liên Xuân</t>
  </si>
  <si>
    <t>Nước sinh hoạt bản Đá Chát</t>
  </si>
  <si>
    <t>Nâng cấp đường vào trường mầm non Trường Sơn</t>
  </si>
  <si>
    <t>Đường bê tông nội bản Cây Cà</t>
  </si>
  <si>
    <t>Di dời sửa chữa nhà văn hóa bản Sắt</t>
  </si>
  <si>
    <t>Hệ thống kênh mương và đường nội đồng bản Lâm Ninh</t>
  </si>
  <si>
    <t>Khuôn viên và  nhà văn hóa bản Lâm Ninh</t>
  </si>
  <si>
    <t>Khuôn viên nhà và văn hóa bản Khe Ngang</t>
  </si>
  <si>
    <t>Khuôn viên và nhà văn hóa bản Khe Dây</t>
  </si>
  <si>
    <t>Bản Khe Dây</t>
  </si>
  <si>
    <t>Bản Lâm Ninh</t>
  </si>
  <si>
    <t>Bản Khe Ngang</t>
  </si>
  <si>
    <t>Thôn Long Sơn</t>
  </si>
  <si>
    <t>Bản Trung Sơn</t>
  </si>
  <si>
    <t>Bản Sắt</t>
  </si>
  <si>
    <t>Thôn Hồng Sơn</t>
  </si>
  <si>
    <t>Bản Cổ Tràng</t>
  </si>
  <si>
    <t>Bản Cây Cà</t>
  </si>
  <si>
    <t>Bản Hang Chuồn</t>
  </si>
  <si>
    <t>Hệ thống nước Sinh hoạt bản Lâm Ninh</t>
  </si>
  <si>
    <t>Nước sinh hoạt thôn Hồng Sơn</t>
  </si>
  <si>
    <t>Cải tạo đất sản xuất bản Ploang</t>
  </si>
  <si>
    <t>Nước sinh hoạt bản Khe Ngang</t>
  </si>
  <si>
    <t xml:space="preserve">Nhà lớp học trường PTDT nội trú </t>
  </si>
  <si>
    <t>Sửa chữa, xây mới trường tiểu học Long Sơn (các điểm lẻ)</t>
  </si>
  <si>
    <t>Sửa chữa, xây mới các khu vực lẽ trường mầm non Trường Sơn</t>
  </si>
  <si>
    <t>Xã Hiền Ninh</t>
  </si>
  <si>
    <t>xã Trường Sơn</t>
  </si>
  <si>
    <t>Bản Hôi Rấy</t>
  </si>
  <si>
    <t>Bản Nước Đắng</t>
  </si>
  <si>
    <t>Đường bê tông nội đồng thôn Long Sơn</t>
  </si>
  <si>
    <t>Bản Ploang</t>
  </si>
  <si>
    <t>Bản Thượng Sơn</t>
  </si>
  <si>
    <t>Bản Đá Chát</t>
  </si>
  <si>
    <t xml:space="preserve">TỔNG HỢP DỰ KIẾN DANH MỤC CÔNG TRÌNH ĐẦU TƯ THỰC HIỆN CHƯƠNG TRÌNH MTQG PHÁT TRIỂN KINH TẾ-XÃ HỘI 
</t>
  </si>
  <si>
    <t>VÙNG ĐỒNG BÀO DÂN TỘC THIỂU SỐ VÀ MIỀN NÚI  NĂM 2022 HUYỆN QUẢNG NINH</t>
  </si>
  <si>
    <t xml:space="preserve">(Kèm theo Công văn số          /UBND - TCKH ngày     tháng  8 năm 2022 của UBND huyện Quảng Ninh) </t>
  </si>
  <si>
    <t>Nhà nội trú giáo viên Trường Sơn</t>
  </si>
  <si>
    <t>Dự án 6: Bảo tồn, phát huy giá trị văn hóa truyền thống tốt đẹp của các dân tộc tiểu số gắn với phát triển kinh tế xã hội</t>
  </si>
  <si>
    <t xml:space="preserve">TX </t>
  </si>
  <si>
    <t>Ghi chú</t>
  </si>
  <si>
    <t>Hệ thống nước sinh hoạt bản Lâm Ninh</t>
  </si>
  <si>
    <t>Đường bê tông nội đồng thôn Liên Xuân, bản Thượng Sơn</t>
  </si>
  <si>
    <t>Đường bê tông nội bản Ploang</t>
  </si>
  <si>
    <t>Đường bê tông xóm ông Lập thôn Long Sơn</t>
  </si>
  <si>
    <t>Đường bê tông từ Cầu Nước Đắng đi nhà văn hóa</t>
  </si>
  <si>
    <t>Đường bê tông từ trường Tiểu học bản Nước Đắng xuống bến</t>
  </si>
  <si>
    <t>Thôn Liên Xuân</t>
  </si>
  <si>
    <t>Hệ thống loa truyền thanh bản Hối Rấy, Nước Đắng, Bản Sắt</t>
  </si>
  <si>
    <t>b</t>
  </si>
  <si>
    <t xml:space="preserve">(Kèm theo Tờ trình số          /TTr-UBND ngày     tháng  9 năm 2022 của UBND huyện Quảng Ninh) </t>
  </si>
  <si>
    <t>Dự kiến nguồn vốn ngân sách TW bố trí</t>
  </si>
  <si>
    <t>xã Trường Xuân</t>
  </si>
  <si>
    <t>Tôn tạo, nâng cấp nhà văn hóa và các thiết chế văn hóa  khu vực tổ chức Lễ hội Trỉa lúa tại bản Khe Cát</t>
  </si>
  <si>
    <t xml:space="preserve">PHÂN BỔ NGUỒN VỐN NSTW THỰC HIỆN CHƯƠNG TRÌNH MTQG PHÁT TRIỂN KINH TẾ-XÃ HỘI 
</t>
  </si>
  <si>
    <t>PHỤ LỤC I</t>
  </si>
  <si>
    <t>Bản Khe Cát</t>
  </si>
  <si>
    <t>Các bản: Hôi Rấy, Nước Đắng, Sắt</t>
  </si>
  <si>
    <t xml:space="preserve">(Kèm theo Nghị quyết số          /NQ-HĐND ngày     tháng  10 năm 2022 của HĐND huyện Quảng Ninh)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</si>
</sst>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7" x14ac:knownFonts="1">
    <font>
      <sz val="12"/>
      <color theme="1"/>
      <name val="Times New Roman"/>
      <family val="2"/>
    </font>
    <font>
      <sz val="11"/>
      <color theme="1"/>
      <name val="Calibri"/>
      <family val="2"/>
      <scheme val="minor"/>
    </font>
    <font>
      <sz val="12"/>
      <color theme="1"/>
      <name val="Times New Roman"/>
      <family val="2"/>
    </font>
    <font>
      <sz val="11"/>
      <color theme="1"/>
      <name val="Calibri"/>
      <family val="2"/>
      <scheme val="minor"/>
    </font>
    <font>
      <sz val="9"/>
      <color indexed="81"/>
      <name val="Tahoma"/>
      <family val="2"/>
    </font>
    <font>
      <b/>
      <sz val="9"/>
      <color indexed="81"/>
      <name val="Tahoma"/>
      <family val="2"/>
    </font>
    <font>
      <b/>
      <sz val="10"/>
      <color theme="1"/>
      <name val="Times New Roman"/>
      <family val="2"/>
    </font>
    <font>
      <sz val="10"/>
      <color theme="1"/>
      <name val="Times New Roman"/>
      <family val="2"/>
    </font>
    <font>
      <sz val="10"/>
      <color rgb="FFFF0000"/>
      <name val="Times New Roman"/>
      <family val="2"/>
    </font>
    <font>
      <b/>
      <sz val="10"/>
      <color theme="1"/>
      <name val="Times New Roman"/>
      <family val="1"/>
    </font>
    <font>
      <b/>
      <i/>
      <sz val="10"/>
      <color theme="1"/>
      <name val="Times New Roman"/>
      <family val="1"/>
    </font>
    <font>
      <i/>
      <sz val="10"/>
      <color theme="1"/>
      <name val="Times New Roman"/>
      <family val="1"/>
    </font>
    <font>
      <sz val="9"/>
      <color theme="1"/>
      <name val="Times New Roman"/>
      <family val="1"/>
    </font>
    <font>
      <sz val="10"/>
      <color theme="1"/>
      <name val="Times New Roman"/>
      <family val="1"/>
    </font>
    <font>
      <b/>
      <sz val="12"/>
      <color theme="1"/>
      <name val="Times New Roman"/>
      <family val="2"/>
    </font>
    <font>
      <i/>
      <sz val="12"/>
      <color theme="1"/>
      <name val="Times New Roman"/>
      <family val="2"/>
    </font>
    <font>
      <b/>
      <i/>
      <sz val="12"/>
      <color theme="1"/>
      <name val="Times New Roman"/>
      <family val="2"/>
    </font>
    <font>
      <b/>
      <sz val="12"/>
      <color rgb="FFC00000"/>
      <name val="Times New Roman"/>
      <family val="2"/>
    </font>
    <font>
      <sz val="12"/>
      <color theme="1"/>
      <name val="Times New Roman"/>
      <family val="1"/>
    </font>
    <font>
      <b/>
      <sz val="12"/>
      <color theme="1"/>
      <name val="Times New Roman"/>
      <family val="1"/>
    </font>
    <font>
      <sz val="12"/>
      <name val="Times New Roman"/>
      <family val="1"/>
    </font>
    <font>
      <b/>
      <sz val="11"/>
      <color theme="1"/>
      <name val="Times New Roman"/>
      <family val="1"/>
    </font>
    <font>
      <i/>
      <sz val="12"/>
      <color theme="1"/>
      <name val="Times New Roman"/>
      <family val="1"/>
    </font>
    <font>
      <i/>
      <sz val="11"/>
      <color theme="1"/>
      <name val="Times New Roman"/>
      <family val="1"/>
    </font>
    <font>
      <sz val="8"/>
      <color theme="1"/>
      <name val="Times New Roman"/>
      <family val="1"/>
    </font>
    <font>
      <sz val="12"/>
      <color rgb="FFFF0000"/>
      <name val="Times New Roman"/>
      <family val="2"/>
    </font>
    <font>
      <sz val="10"/>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43" fontId="3" fillId="0" borderId="0" applyFont="0" applyFill="0" applyBorder="0" applyAlignment="0" applyProtection="0"/>
    <xf numFmtId="0" fontId="1" fillId="0" borderId="0"/>
  </cellStyleXfs>
  <cellXfs count="287">
    <xf numFmtId="0" fontId="0" fillId="0" borderId="0" xfId="0"/>
    <xf numFmtId="0" fontId="7" fillId="2" borderId="0" xfId="0" applyFont="1" applyFill="1"/>
    <xf numFmtId="0" fontId="6" fillId="2" borderId="1" xfId="0" applyFont="1" applyFill="1" applyBorder="1" applyAlignment="1">
      <alignment horizontal="left" vertical="center" wrapText="1"/>
    </xf>
    <xf numFmtId="3" fontId="6" fillId="2" borderId="1" xfId="0" applyNumberFormat="1" applyFont="1" applyFill="1" applyBorder="1" applyAlignment="1">
      <alignment horizontal="right" vertical="center" wrapText="1"/>
    </xf>
    <xf numFmtId="0" fontId="7" fillId="2" borderId="1" xfId="0" quotePrefix="1" applyFont="1" applyFill="1" applyBorder="1" applyAlignment="1">
      <alignment horizontal="center" vertical="center"/>
    </xf>
    <xf numFmtId="0" fontId="7" fillId="2" borderId="1" xfId="0" applyFont="1" applyFill="1" applyBorder="1" applyAlignment="1">
      <alignment horizontal="left" vertical="center" wrapText="1"/>
    </xf>
    <xf numFmtId="3" fontId="7" fillId="2" borderId="1" xfId="0" applyNumberFormat="1" applyFont="1" applyFill="1" applyBorder="1" applyAlignment="1">
      <alignment horizontal="right" vertical="center" wrapText="1"/>
    </xf>
    <xf numFmtId="0" fontId="7" fillId="2" borderId="1" xfId="0" applyFont="1" applyFill="1" applyBorder="1" applyAlignment="1">
      <alignment horizontal="center" vertical="center"/>
    </xf>
    <xf numFmtId="0" fontId="6" fillId="2" borderId="0" xfId="0" applyFont="1" applyFill="1"/>
    <xf numFmtId="0" fontId="6" fillId="2" borderId="1" xfId="0" applyFont="1" applyFill="1" applyBorder="1" applyAlignment="1">
      <alignment vertical="center" wrapText="1"/>
    </xf>
    <xf numFmtId="0" fontId="6" fillId="2" borderId="1" xfId="0" applyFont="1" applyFill="1" applyBorder="1" applyAlignment="1">
      <alignment horizontal="justify" vertical="center"/>
    </xf>
    <xf numFmtId="164" fontId="7" fillId="2" borderId="1" xfId="2" applyNumberFormat="1" applyFont="1" applyFill="1" applyBorder="1" applyAlignment="1">
      <alignment horizontal="left" vertical="top" wrapText="1"/>
    </xf>
    <xf numFmtId="0" fontId="8" fillId="2" borderId="0" xfId="0" applyFont="1" applyFill="1"/>
    <xf numFmtId="3" fontId="8" fillId="2" borderId="0" xfId="0" applyNumberFormat="1" applyFont="1" applyFill="1"/>
    <xf numFmtId="3" fontId="7" fillId="2" borderId="0" xfId="0" applyNumberFormat="1" applyFont="1" applyFill="1"/>
    <xf numFmtId="0" fontId="9" fillId="2" borderId="1" xfId="0" applyFont="1" applyFill="1" applyBorder="1" applyAlignment="1">
      <alignment horizontal="center" vertical="center"/>
    </xf>
    <xf numFmtId="3" fontId="9" fillId="2" borderId="1" xfId="0" applyNumberFormat="1" applyFont="1" applyFill="1" applyBorder="1" applyAlignment="1">
      <alignment horizontal="right" vertical="center" wrapText="1"/>
    </xf>
    <xf numFmtId="0" fontId="9" fillId="2" borderId="0" xfId="0" applyFont="1" applyFill="1"/>
    <xf numFmtId="0" fontId="9" fillId="2" borderId="1" xfId="0" applyFont="1" applyFill="1" applyBorder="1" applyAlignment="1">
      <alignment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justify" vertical="center"/>
    </xf>
    <xf numFmtId="3" fontId="11" fillId="2" borderId="1" xfId="0" applyNumberFormat="1" applyFont="1" applyFill="1" applyBorder="1" applyAlignment="1">
      <alignment horizontal="right" vertical="center" wrapText="1"/>
    </xf>
    <xf numFmtId="3" fontId="10" fillId="2" borderId="1" xfId="0" applyNumberFormat="1" applyFont="1" applyFill="1" applyBorder="1" applyAlignment="1">
      <alignment horizontal="right" vertical="center" wrapText="1"/>
    </xf>
    <xf numFmtId="0" fontId="11" fillId="2" borderId="0" xfId="0" applyFont="1" applyFill="1"/>
    <xf numFmtId="0" fontId="11" fillId="2" borderId="1" xfId="0" applyFont="1" applyFill="1" applyBorder="1" applyAlignment="1">
      <alignment horizontal="center" vertical="center"/>
    </xf>
    <xf numFmtId="0" fontId="10" fillId="2" borderId="0" xfId="0" applyFont="1" applyFill="1"/>
    <xf numFmtId="3" fontId="7" fillId="2" borderId="0" xfId="0" applyNumberFormat="1" applyFont="1" applyFill="1" applyAlignment="1">
      <alignment vertical="center"/>
    </xf>
    <xf numFmtId="0" fontId="7" fillId="2" borderId="0" xfId="0" applyFont="1" applyFill="1" applyAlignment="1">
      <alignment vertical="center"/>
    </xf>
    <xf numFmtId="3" fontId="13" fillId="2" borderId="1" xfId="0" applyNumberFormat="1" applyFont="1" applyFill="1" applyBorder="1" applyAlignment="1">
      <alignment horizontal="right" vertical="center" wrapText="1"/>
    </xf>
    <xf numFmtId="3" fontId="13" fillId="2" borderId="0" xfId="0" applyNumberFormat="1" applyFont="1" applyFill="1"/>
    <xf numFmtId="0" fontId="13" fillId="2" borderId="0" xfId="0" applyFont="1" applyFill="1"/>
    <xf numFmtId="0" fontId="7" fillId="2" borderId="1" xfId="0" applyFont="1" applyFill="1" applyBorder="1" applyAlignment="1">
      <alignment horizontal="left" wrapText="1"/>
    </xf>
    <xf numFmtId="3"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64" fontId="13" fillId="2" borderId="1" xfId="2" applyNumberFormat="1" applyFont="1" applyFill="1" applyBorder="1" applyAlignment="1">
      <alignment horizontal="center" vertical="center" wrapText="1"/>
    </xf>
    <xf numFmtId="0" fontId="7" fillId="2" borderId="0" xfId="0" applyFont="1" applyFill="1" applyAlignment="1">
      <alignment horizontal="center" vertical="center"/>
    </xf>
    <xf numFmtId="3" fontId="7"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0" fontId="7" fillId="2" borderId="0" xfId="0" applyFont="1" applyFill="1" applyAlignment="1">
      <alignment horizontal="right" vertical="center"/>
    </xf>
    <xf numFmtId="164" fontId="7" fillId="2" borderId="1" xfId="2" applyNumberFormat="1" applyFont="1" applyFill="1" applyBorder="1" applyAlignment="1">
      <alignment horizontal="center"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164" fontId="13" fillId="2" borderId="0" xfId="0" applyNumberFormat="1" applyFont="1" applyFill="1"/>
    <xf numFmtId="0" fontId="13" fillId="2" borderId="1" xfId="0" applyFont="1" applyFill="1" applyBorder="1" applyAlignment="1">
      <alignment horizontal="center" vertical="center"/>
    </xf>
    <xf numFmtId="0" fontId="13" fillId="2" borderId="1" xfId="0" applyFont="1" applyFill="1" applyBorder="1" applyAlignment="1">
      <alignment vertical="center" wrapText="1"/>
    </xf>
    <xf numFmtId="164" fontId="13" fillId="2" borderId="0" xfId="1" applyNumberFormat="1" applyFont="1" applyFill="1" applyAlignment="1">
      <alignment vertical="center"/>
    </xf>
    <xf numFmtId="0" fontId="6" fillId="2" borderId="0" xfId="0" applyFont="1" applyFill="1" applyAlignment="1">
      <alignment horizontal="center" vertical="center" wrapText="1"/>
    </xf>
    <xf numFmtId="0" fontId="7" fillId="2" borderId="0" xfId="0" applyFont="1" applyFill="1" applyAlignment="1">
      <alignment horizont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13" fillId="2" borderId="1" xfId="0" applyFont="1" applyFill="1" applyBorder="1" applyAlignment="1">
      <alignment horizontal="justify" vertical="center"/>
    </xf>
    <xf numFmtId="0" fontId="9" fillId="2" borderId="1" xfId="0" applyFont="1" applyFill="1" applyBorder="1" applyAlignment="1">
      <alignment horizontal="center" vertical="center" wrapText="1"/>
    </xf>
    <xf numFmtId="0" fontId="10" fillId="2" borderId="1" xfId="0" quotePrefix="1" applyFont="1" applyFill="1" applyBorder="1" applyAlignment="1">
      <alignment horizontal="center" vertical="center"/>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3" fontId="10" fillId="2" borderId="0" xfId="0" applyNumberFormat="1" applyFont="1" applyFill="1"/>
    <xf numFmtId="3" fontId="9" fillId="2" borderId="1" xfId="0" applyNumberFormat="1" applyFont="1" applyFill="1" applyBorder="1" applyAlignment="1">
      <alignment horizontal="center" vertical="center" wrapText="1"/>
    </xf>
    <xf numFmtId="0" fontId="13" fillId="2" borderId="1" xfId="0" quotePrefix="1" applyFont="1" applyFill="1" applyBorder="1" applyAlignment="1">
      <alignment horizontal="center" vertical="center"/>
    </xf>
    <xf numFmtId="164" fontId="9" fillId="2" borderId="1" xfId="2" applyNumberFormat="1" applyFont="1" applyFill="1" applyBorder="1" applyAlignment="1">
      <alignment horizontal="center" vertical="center" wrapText="1"/>
    </xf>
    <xf numFmtId="164" fontId="9" fillId="2" borderId="1" xfId="1" applyNumberFormat="1" applyFont="1" applyFill="1" applyBorder="1" applyAlignment="1">
      <alignment horizontal="right" vertical="center"/>
    </xf>
    <xf numFmtId="164" fontId="9" fillId="2" borderId="1" xfId="1" applyNumberFormat="1" applyFont="1" applyFill="1" applyBorder="1" applyAlignment="1">
      <alignment horizontal="center" vertical="center"/>
    </xf>
    <xf numFmtId="164" fontId="9" fillId="2" borderId="0" xfId="0" applyNumberFormat="1" applyFont="1" applyFill="1"/>
    <xf numFmtId="164" fontId="13" fillId="2" borderId="1" xfId="1" applyNumberFormat="1" applyFont="1" applyFill="1" applyBorder="1" applyAlignment="1">
      <alignment horizontal="center" vertical="center" wrapText="1"/>
    </xf>
    <xf numFmtId="0" fontId="0" fillId="0" borderId="0" xfId="0" applyFont="1" applyFill="1"/>
    <xf numFmtId="0" fontId="14" fillId="0" borderId="1" xfId="0" applyFont="1" applyFill="1" applyBorder="1" applyAlignment="1">
      <alignment horizontal="center" vertical="center" wrapText="1"/>
    </xf>
    <xf numFmtId="3" fontId="0" fillId="0" borderId="0" xfId="0" applyNumberFormat="1" applyFont="1" applyFill="1"/>
    <xf numFmtId="0" fontId="14" fillId="0" borderId="1" xfId="0" applyFont="1" applyFill="1" applyBorder="1" applyAlignment="1">
      <alignment horizontal="center" vertical="center"/>
    </xf>
    <xf numFmtId="3" fontId="14" fillId="0" borderId="1" xfId="0" applyNumberFormat="1" applyFont="1" applyFill="1" applyBorder="1" applyAlignment="1">
      <alignment horizontal="center" vertical="center"/>
    </xf>
    <xf numFmtId="3" fontId="14" fillId="0" borderId="0" xfId="0" applyNumberFormat="1" applyFont="1" applyFill="1" applyAlignment="1">
      <alignment vertical="center"/>
    </xf>
    <xf numFmtId="0" fontId="14" fillId="0" borderId="0" xfId="0" applyFont="1" applyFill="1" applyAlignment="1">
      <alignment vertical="center"/>
    </xf>
    <xf numFmtId="0" fontId="14" fillId="0" borderId="1" xfId="0" applyFont="1" applyFill="1" applyBorder="1" applyAlignment="1">
      <alignment horizontal="left" vertical="center" wrapText="1"/>
    </xf>
    <xf numFmtId="3" fontId="14" fillId="0" borderId="1" xfId="0" applyNumberFormat="1" applyFont="1" applyFill="1" applyBorder="1" applyAlignment="1">
      <alignment horizontal="right" vertical="center" wrapText="1"/>
    </xf>
    <xf numFmtId="3" fontId="0" fillId="0" borderId="0" xfId="0" applyNumberFormat="1" applyFont="1" applyFill="1" applyAlignment="1">
      <alignment vertical="center"/>
    </xf>
    <xf numFmtId="0" fontId="0" fillId="0" borderId="0" xfId="0" applyFont="1" applyFill="1" applyAlignment="1">
      <alignment vertical="center"/>
    </xf>
    <xf numFmtId="0" fontId="14" fillId="0" borderId="1" xfId="0" applyFont="1" applyFill="1" applyBorder="1" applyAlignment="1">
      <alignment vertical="center"/>
    </xf>
    <xf numFmtId="164" fontId="14" fillId="0" borderId="1" xfId="1" applyNumberFormat="1" applyFont="1" applyFill="1" applyBorder="1" applyAlignment="1">
      <alignment horizontal="right" vertical="center"/>
    </xf>
    <xf numFmtId="164" fontId="14" fillId="0" borderId="1" xfId="1" applyNumberFormat="1" applyFont="1" applyFill="1" applyBorder="1" applyAlignment="1">
      <alignment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xf>
    <xf numFmtId="3" fontId="0" fillId="0" borderId="1" xfId="0" applyNumberFormat="1" applyFont="1" applyFill="1" applyBorder="1" applyAlignment="1">
      <alignment horizontal="right" vertical="center" wrapText="1"/>
    </xf>
    <xf numFmtId="164" fontId="0" fillId="0" borderId="1" xfId="1" applyNumberFormat="1" applyFont="1" applyFill="1" applyBorder="1" applyAlignment="1">
      <alignment horizontal="right" vertical="center"/>
    </xf>
    <xf numFmtId="0" fontId="14" fillId="0" borderId="0" xfId="0" applyFont="1" applyFill="1"/>
    <xf numFmtId="0" fontId="14" fillId="0" borderId="3" xfId="0" applyFont="1" applyFill="1" applyBorder="1" applyAlignment="1">
      <alignment horizontal="center" vertical="center"/>
    </xf>
    <xf numFmtId="0" fontId="14" fillId="0" borderId="3" xfId="0" applyFont="1" applyFill="1" applyBorder="1" applyAlignment="1">
      <alignment horizontal="justify" vertical="center"/>
    </xf>
    <xf numFmtId="3" fontId="14" fillId="0" borderId="3" xfId="0" applyNumberFormat="1" applyFont="1" applyFill="1" applyBorder="1" applyAlignment="1">
      <alignment horizontal="right" vertical="center" wrapText="1"/>
    </xf>
    <xf numFmtId="0" fontId="18" fillId="0" borderId="1" xfId="0" applyFont="1" applyFill="1" applyBorder="1" applyAlignment="1">
      <alignment horizontal="center" vertical="center"/>
    </xf>
    <xf numFmtId="0" fontId="18" fillId="0" borderId="1" xfId="0" applyFont="1" applyFill="1" applyBorder="1"/>
    <xf numFmtId="3" fontId="18" fillId="0" borderId="1" xfId="0" applyNumberFormat="1" applyFont="1" applyFill="1" applyBorder="1" applyAlignment="1">
      <alignment horizontal="right" vertical="center" wrapText="1"/>
    </xf>
    <xf numFmtId="3" fontId="18" fillId="0" borderId="0" xfId="0" applyNumberFormat="1" applyFont="1" applyFill="1"/>
    <xf numFmtId="0" fontId="18" fillId="0" borderId="0" xfId="0" applyFont="1" applyFill="1"/>
    <xf numFmtId="0" fontId="18" fillId="0" borderId="1" xfId="0" applyFont="1" applyFill="1" applyBorder="1" applyAlignment="1">
      <alignment horizontal="left" wrapText="1"/>
    </xf>
    <xf numFmtId="164" fontId="18" fillId="0" borderId="1" xfId="2" applyNumberFormat="1" applyFont="1" applyFill="1" applyBorder="1" applyAlignment="1">
      <alignment horizontal="left" vertical="top" wrapText="1"/>
    </xf>
    <xf numFmtId="0" fontId="14" fillId="0" borderId="1" xfId="0" applyFont="1" applyFill="1" applyBorder="1" applyAlignment="1">
      <alignment vertical="center" wrapText="1"/>
    </xf>
    <xf numFmtId="3" fontId="14" fillId="0" borderId="1" xfId="0" applyNumberFormat="1" applyFont="1" applyFill="1" applyBorder="1" applyAlignment="1">
      <alignment horizontal="right" vertical="center"/>
    </xf>
    <xf numFmtId="0" fontId="14" fillId="0" borderId="1" xfId="0" applyFont="1" applyFill="1" applyBorder="1" applyAlignment="1">
      <alignment horizontal="justify" vertical="center"/>
    </xf>
    <xf numFmtId="0" fontId="0" fillId="0" borderId="1" xfId="0" applyFont="1" applyFill="1" applyBorder="1" applyAlignment="1">
      <alignment horizontal="justify" vertical="center"/>
    </xf>
    <xf numFmtId="0" fontId="16" fillId="0" borderId="1" xfId="0" applyFont="1" applyFill="1" applyBorder="1" applyAlignment="1">
      <alignment horizontal="center" vertical="center"/>
    </xf>
    <xf numFmtId="0" fontId="16" fillId="0" borderId="1" xfId="0" applyFont="1" applyFill="1" applyBorder="1" applyAlignment="1">
      <alignment horizontal="justify" vertical="center"/>
    </xf>
    <xf numFmtId="3" fontId="16" fillId="0" borderId="1" xfId="0" applyNumberFormat="1" applyFont="1" applyFill="1" applyBorder="1" applyAlignment="1">
      <alignment horizontal="right" vertical="center" wrapText="1"/>
    </xf>
    <xf numFmtId="164" fontId="16" fillId="0" borderId="1" xfId="0" applyNumberFormat="1" applyFont="1" applyFill="1" applyBorder="1" applyAlignment="1">
      <alignment vertical="center"/>
    </xf>
    <xf numFmtId="0" fontId="15" fillId="0" borderId="0" xfId="0" applyFont="1" applyFill="1"/>
    <xf numFmtId="0" fontId="18" fillId="0" borderId="1" xfId="0" applyFont="1" applyFill="1" applyBorder="1" applyAlignment="1">
      <alignment horizontal="justify" vertical="center"/>
    </xf>
    <xf numFmtId="164" fontId="18" fillId="0" borderId="1" xfId="0" applyNumberFormat="1" applyFont="1" applyFill="1" applyBorder="1" applyAlignment="1">
      <alignment vertical="center"/>
    </xf>
    <xf numFmtId="0" fontId="18" fillId="0" borderId="1" xfId="0" quotePrefix="1" applyFont="1" applyFill="1" applyBorder="1" applyAlignment="1">
      <alignment horizontal="center" vertical="center"/>
    </xf>
    <xf numFmtId="3" fontId="17" fillId="0" borderId="1" xfId="0" applyNumberFormat="1" applyFont="1" applyFill="1" applyBorder="1" applyAlignment="1">
      <alignment horizontal="right" vertical="center" wrapText="1"/>
    </xf>
    <xf numFmtId="0" fontId="19" fillId="0" borderId="1" xfId="0" applyFont="1" applyFill="1" applyBorder="1" applyAlignment="1">
      <alignment horizontal="center" vertical="center"/>
    </xf>
    <xf numFmtId="0" fontId="19" fillId="0" borderId="1" xfId="0" applyFont="1" applyFill="1" applyBorder="1" applyAlignment="1">
      <alignment horizontal="justify" vertical="center"/>
    </xf>
    <xf numFmtId="3" fontId="19" fillId="0" borderId="1" xfId="0" applyNumberFormat="1" applyFont="1" applyFill="1" applyBorder="1" applyAlignment="1">
      <alignment horizontal="right" vertical="center" wrapText="1"/>
    </xf>
    <xf numFmtId="3" fontId="18" fillId="0" borderId="0" xfId="0" applyNumberFormat="1" applyFont="1" applyFill="1" applyAlignment="1">
      <alignment vertical="center"/>
    </xf>
    <xf numFmtId="0" fontId="16" fillId="0" borderId="1" xfId="0" applyNumberFormat="1"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0" xfId="0" applyFont="1" applyFill="1"/>
    <xf numFmtId="0" fontId="0"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left"/>
    </xf>
    <xf numFmtId="0" fontId="18" fillId="0" borderId="1" xfId="0" applyNumberFormat="1" applyFont="1" applyFill="1" applyBorder="1" applyAlignment="1">
      <alignment horizontal="center" vertical="center" wrapText="1"/>
    </xf>
    <xf numFmtId="164" fontId="18" fillId="0" borderId="1" xfId="1" applyNumberFormat="1" applyFont="1" applyFill="1" applyBorder="1" applyAlignment="1">
      <alignment horizontal="right" vertical="center"/>
    </xf>
    <xf numFmtId="0" fontId="20" fillId="0" borderId="1" xfId="0" applyNumberFormat="1" applyFont="1" applyFill="1" applyBorder="1" applyAlignment="1">
      <alignment vertical="center" wrapText="1"/>
    </xf>
    <xf numFmtId="0" fontId="20" fillId="0" borderId="1" xfId="0" applyFont="1" applyFill="1" applyBorder="1" applyAlignment="1">
      <alignment horizontal="left" vertical="center" wrapText="1"/>
    </xf>
    <xf numFmtId="3" fontId="20" fillId="0" borderId="1" xfId="0" applyNumberFormat="1" applyFont="1" applyFill="1" applyBorder="1" applyAlignment="1">
      <alignment horizontal="right" vertical="center" wrapText="1"/>
    </xf>
    <xf numFmtId="164" fontId="20" fillId="0" borderId="1" xfId="1" applyNumberFormat="1" applyFont="1" applyFill="1" applyBorder="1" applyAlignment="1">
      <alignment horizontal="right" vertical="center"/>
    </xf>
    <xf numFmtId="3" fontId="20" fillId="0" borderId="0" xfId="0" applyNumberFormat="1" applyFont="1" applyFill="1"/>
    <xf numFmtId="0" fontId="20" fillId="0" borderId="0" xfId="0" applyFont="1" applyFill="1"/>
    <xf numFmtId="0" fontId="20" fillId="0" borderId="1" xfId="0" applyFont="1" applyFill="1" applyBorder="1" applyAlignment="1">
      <alignment horizontal="center" vertical="center"/>
    </xf>
    <xf numFmtId="0" fontId="20" fillId="0" borderId="1" xfId="0" applyFont="1" applyFill="1" applyBorder="1" applyAlignment="1">
      <alignment horizontal="left"/>
    </xf>
    <xf numFmtId="0" fontId="20" fillId="0" borderId="1" xfId="0" applyFont="1" applyFill="1" applyBorder="1" applyAlignment="1">
      <alignment horizontal="left" wrapText="1"/>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19" fillId="0" borderId="1" xfId="0" applyFont="1" applyFill="1" applyBorder="1" applyAlignment="1">
      <alignment horizontal="left" vertical="center"/>
    </xf>
    <xf numFmtId="0" fontId="19" fillId="0" borderId="1" xfId="0" applyFont="1" applyFill="1" applyBorder="1"/>
    <xf numFmtId="0" fontId="19" fillId="0" borderId="0" xfId="0" applyFont="1" applyFill="1"/>
    <xf numFmtId="0" fontId="18" fillId="0" borderId="1" xfId="0" applyFont="1" applyFill="1" applyBorder="1" applyAlignment="1">
      <alignment horizontal="left" vertical="center"/>
    </xf>
    <xf numFmtId="1" fontId="18" fillId="0" borderId="1" xfId="0" applyNumberFormat="1" applyFont="1" applyFill="1" applyBorder="1"/>
    <xf numFmtId="0" fontId="19" fillId="0" borderId="1" xfId="0" applyFont="1" applyFill="1" applyBorder="1" applyAlignment="1">
      <alignment wrapText="1"/>
    </xf>
    <xf numFmtId="3" fontId="19" fillId="0" borderId="1" xfId="0" applyNumberFormat="1" applyFont="1" applyFill="1" applyBorder="1" applyAlignment="1">
      <alignment horizontal="right" vertical="center"/>
    </xf>
    <xf numFmtId="3" fontId="18" fillId="0" borderId="1" xfId="0" applyNumberFormat="1" applyFont="1" applyFill="1" applyBorder="1" applyAlignment="1">
      <alignment horizontal="right" vertical="center"/>
    </xf>
    <xf numFmtId="0" fontId="18" fillId="0" borderId="1" xfId="0" applyFont="1" applyFill="1" applyBorder="1" applyAlignment="1">
      <alignment horizontal="center"/>
    </xf>
    <xf numFmtId="0" fontId="21" fillId="0" borderId="1" xfId="0" applyFont="1" applyFill="1" applyBorder="1" applyAlignment="1">
      <alignment horizontal="center" vertical="center" wrapText="1"/>
    </xf>
    <xf numFmtId="3" fontId="0" fillId="0" borderId="1" xfId="0" applyNumberFormat="1" applyFont="1" applyFill="1" applyBorder="1"/>
    <xf numFmtId="3" fontId="14" fillId="0" borderId="1" xfId="0" applyNumberFormat="1" applyFont="1" applyFill="1" applyBorder="1" applyAlignment="1">
      <alignment vertical="center"/>
    </xf>
    <xf numFmtId="3" fontId="0" fillId="0" borderId="1" xfId="0" applyNumberFormat="1" applyFont="1" applyFill="1" applyBorder="1" applyAlignment="1">
      <alignment vertical="center"/>
    </xf>
    <xf numFmtId="3" fontId="18" fillId="0" borderId="1" xfId="0" applyNumberFormat="1" applyFont="1" applyFill="1" applyBorder="1"/>
    <xf numFmtId="3" fontId="18" fillId="0" borderId="1" xfId="0" applyNumberFormat="1" applyFont="1" applyFill="1" applyBorder="1" applyAlignment="1">
      <alignment vertical="center"/>
    </xf>
    <xf numFmtId="3" fontId="20" fillId="0" borderId="1" xfId="0" applyNumberFormat="1" applyFont="1" applyFill="1" applyBorder="1"/>
    <xf numFmtId="3" fontId="18" fillId="0" borderId="1" xfId="0" applyNumberFormat="1" applyFont="1" applyFill="1" applyBorder="1" applyAlignment="1">
      <alignment horizontal="center"/>
    </xf>
    <xf numFmtId="3" fontId="0" fillId="0" borderId="1" xfId="0" applyNumberFormat="1" applyFont="1" applyFill="1" applyBorder="1" applyAlignment="1">
      <alignment horizontal="center" vertical="center" wrapText="1"/>
    </xf>
    <xf numFmtId="3" fontId="18" fillId="0" borderId="1" xfId="0" applyNumberFormat="1" applyFont="1" applyFill="1" applyBorder="1" applyAlignment="1">
      <alignment horizontal="center" vertical="center"/>
    </xf>
    <xf numFmtId="3" fontId="20" fillId="0" borderId="1" xfId="0" applyNumberFormat="1" applyFont="1" applyFill="1" applyBorder="1" applyAlignment="1">
      <alignment horizontal="center"/>
    </xf>
    <xf numFmtId="3" fontId="0" fillId="0" borderId="1" xfId="0" applyNumberFormat="1" applyFont="1" applyFill="1" applyBorder="1" applyAlignment="1">
      <alignment horizontal="center" vertical="center"/>
    </xf>
    <xf numFmtId="164" fontId="20" fillId="0" borderId="1" xfId="2" applyNumberFormat="1" applyFont="1" applyFill="1" applyBorder="1" applyAlignment="1">
      <alignment horizontal="left" vertical="top" wrapText="1"/>
    </xf>
    <xf numFmtId="3" fontId="18" fillId="0" borderId="1" xfId="0" applyNumberFormat="1" applyFont="1" applyFill="1" applyBorder="1" applyAlignment="1">
      <alignment horizontal="center" vertical="center" wrapText="1"/>
    </xf>
    <xf numFmtId="3" fontId="19" fillId="0" borderId="0" xfId="0" applyNumberFormat="1" applyFont="1" applyFill="1"/>
    <xf numFmtId="3" fontId="19" fillId="0" borderId="1" xfId="0" applyNumberFormat="1" applyFont="1" applyFill="1" applyBorder="1"/>
    <xf numFmtId="0" fontId="12" fillId="0" borderId="1" xfId="0" applyFont="1" applyFill="1" applyBorder="1" applyAlignment="1">
      <alignment vertical="center" wrapText="1"/>
    </xf>
    <xf numFmtId="164" fontId="24" fillId="0" borderId="1" xfId="1" applyNumberFormat="1" applyFont="1" applyFill="1" applyBorder="1" applyAlignment="1">
      <alignment horizontal="right" vertical="center"/>
    </xf>
    <xf numFmtId="3" fontId="25" fillId="0" borderId="1" xfId="0" applyNumberFormat="1" applyFont="1" applyFill="1" applyBorder="1" applyAlignment="1">
      <alignment horizontal="center" vertical="center" wrapText="1"/>
    </xf>
    <xf numFmtId="3" fontId="25" fillId="0" borderId="1" xfId="0" applyNumberFormat="1" applyFont="1" applyFill="1" applyBorder="1" applyAlignment="1">
      <alignment horizontal="center" vertical="center"/>
    </xf>
    <xf numFmtId="164" fontId="26" fillId="2" borderId="1" xfId="1" applyNumberFormat="1" applyFont="1" applyFill="1" applyBorder="1" applyAlignment="1">
      <alignment horizontal="center" vertical="center" wrapText="1"/>
    </xf>
    <xf numFmtId="3" fontId="26" fillId="2"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3" fontId="18" fillId="0" borderId="2" xfId="0" applyNumberFormat="1" applyFont="1" applyFill="1" applyBorder="1" applyAlignment="1">
      <alignment horizontal="center" vertical="center" wrapText="1"/>
    </xf>
    <xf numFmtId="3" fontId="18" fillId="0" borderId="2" xfId="0" applyNumberFormat="1" applyFont="1" applyFill="1" applyBorder="1" applyAlignment="1">
      <alignment horizontal="center" vertical="center"/>
    </xf>
    <xf numFmtId="0" fontId="21" fillId="2" borderId="0" xfId="0" applyFont="1" applyFill="1" applyAlignment="1">
      <alignment horizontal="center"/>
    </xf>
    <xf numFmtId="0" fontId="21" fillId="2" borderId="0" xfId="0" applyFont="1" applyFill="1" applyAlignment="1">
      <alignment horizontal="center" vertical="center" wrapText="1"/>
    </xf>
    <xf numFmtId="0" fontId="23" fillId="2" borderId="0" xfId="0" applyFont="1" applyFill="1" applyAlignment="1">
      <alignment horizontal="center" vertical="center" wrapText="1"/>
    </xf>
    <xf numFmtId="0" fontId="9" fillId="2" borderId="1" xfId="0" applyFont="1" applyFill="1" applyBorder="1" applyAlignment="1">
      <alignment horizontal="justify" vertical="center"/>
    </xf>
    <xf numFmtId="3" fontId="13" fillId="2" borderId="2" xfId="0" applyNumberFormat="1" applyFont="1" applyFill="1" applyBorder="1" applyAlignment="1">
      <alignment horizontal="right" vertical="center" wrapText="1"/>
    </xf>
    <xf numFmtId="3" fontId="13" fillId="2" borderId="3" xfId="0" applyNumberFormat="1" applyFont="1" applyFill="1" applyBorder="1" applyAlignment="1">
      <alignment horizontal="right" vertical="center" wrapText="1"/>
    </xf>
    <xf numFmtId="3" fontId="13" fillId="2" borderId="4" xfId="0" applyNumberFormat="1" applyFont="1" applyFill="1" applyBorder="1" applyAlignment="1">
      <alignment horizontal="right" vertical="center" wrapText="1"/>
    </xf>
    <xf numFmtId="4" fontId="6" fillId="2" borderId="1" xfId="0" applyNumberFormat="1" applyFont="1" applyFill="1" applyBorder="1" applyAlignment="1">
      <alignment horizontal="center" vertical="center" wrapText="1"/>
    </xf>
    <xf numFmtId="3" fontId="6" fillId="2" borderId="1" xfId="0" applyNumberFormat="1" applyFont="1" applyFill="1" applyBorder="1" applyAlignment="1">
      <alignment vertical="center" wrapText="1"/>
    </xf>
    <xf numFmtId="0" fontId="18" fillId="0" borderId="1" xfId="0" applyFont="1" applyFill="1" applyBorder="1" applyAlignment="1">
      <alignment horizontal="left" vertical="center" wrapText="1"/>
    </xf>
    <xf numFmtId="3" fontId="9" fillId="2" borderId="0" xfId="0" applyNumberFormat="1" applyFont="1" applyFill="1"/>
    <xf numFmtId="0" fontId="11" fillId="2" borderId="0" xfId="0" applyFont="1" applyFill="1" applyBorder="1" applyAlignment="1">
      <alignment horizontal="center" vertical="center" wrapText="1"/>
    </xf>
    <xf numFmtId="3" fontId="6" fillId="2" borderId="0" xfId="0" applyNumberFormat="1" applyFont="1" applyFill="1" applyBorder="1" applyAlignment="1">
      <alignment horizontal="center" vertical="center" wrapText="1"/>
    </xf>
    <xf numFmtId="3" fontId="13" fillId="2" borderId="0" xfId="0" applyNumberFormat="1" applyFont="1" applyFill="1" applyBorder="1" applyAlignment="1">
      <alignment horizontal="center" vertical="center" wrapText="1"/>
    </xf>
    <xf numFmtId="4" fontId="6" fillId="2" borderId="0" xfId="0" applyNumberFormat="1" applyFont="1" applyFill="1" applyBorder="1" applyAlignment="1">
      <alignment horizontal="center" vertical="center" wrapText="1"/>
    </xf>
    <xf numFmtId="164" fontId="9" fillId="2" borderId="0" xfId="1" applyNumberFormat="1" applyFont="1" applyFill="1" applyBorder="1" applyAlignment="1">
      <alignment horizontal="center" vertical="center"/>
    </xf>
    <xf numFmtId="164" fontId="26" fillId="2" borderId="0" xfId="1" applyNumberFormat="1" applyFont="1" applyFill="1" applyBorder="1" applyAlignment="1">
      <alignment horizontal="center" vertical="center" wrapText="1"/>
    </xf>
    <xf numFmtId="164" fontId="13" fillId="2" borderId="0" xfId="1" applyNumberFormat="1" applyFont="1" applyFill="1" applyBorder="1" applyAlignment="1">
      <alignment horizontal="center" vertical="center" wrapText="1"/>
    </xf>
    <xf numFmtId="3" fontId="9" fillId="2" borderId="0" xfId="0" applyNumberFormat="1" applyFont="1" applyFill="1" applyBorder="1" applyAlignment="1">
      <alignment horizontal="center" vertical="center" wrapText="1"/>
    </xf>
    <xf numFmtId="3" fontId="7" fillId="2" borderId="0" xfId="0" applyNumberFormat="1" applyFont="1" applyFill="1" applyBorder="1" applyAlignment="1">
      <alignment horizontal="center" vertical="center" wrapText="1"/>
    </xf>
    <xf numFmtId="3" fontId="26" fillId="2" borderId="0" xfId="0" applyNumberFormat="1" applyFont="1" applyFill="1" applyBorder="1" applyAlignment="1">
      <alignment horizontal="center" vertical="center" wrapText="1"/>
    </xf>
    <xf numFmtId="164" fontId="14" fillId="0" borderId="0" xfId="0" applyNumberFormat="1" applyFont="1" applyFill="1"/>
    <xf numFmtId="3" fontId="14" fillId="0" borderId="0" xfId="0" applyNumberFormat="1" applyFont="1" applyFill="1"/>
    <xf numFmtId="3" fontId="13" fillId="2" borderId="1" xfId="0"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164" fontId="13" fillId="2" borderId="4" xfId="1" applyNumberFormat="1" applyFont="1" applyFill="1" applyBorder="1" applyAlignment="1">
      <alignment horizontal="center" vertical="center" wrapText="1"/>
    </xf>
    <xf numFmtId="0" fontId="21" fillId="2" borderId="0" xfId="0" applyFont="1" applyFill="1" applyAlignment="1">
      <alignment horizontal="center"/>
    </xf>
    <xf numFmtId="0" fontId="21" fillId="2" borderId="0" xfId="0" applyFont="1" applyFill="1" applyAlignment="1">
      <alignment horizontal="center" vertical="center" wrapText="1"/>
    </xf>
    <xf numFmtId="0" fontId="23" fillId="2" borderId="0" xfId="0" applyFont="1" applyFill="1" applyAlignment="1">
      <alignment horizontal="center" vertical="center" wrapText="1"/>
    </xf>
    <xf numFmtId="0" fontId="18" fillId="0" borderId="1" xfId="3" applyFont="1" applyFill="1" applyBorder="1" applyAlignment="1">
      <alignment horizontal="left" vertical="center" wrapText="1"/>
    </xf>
    <xf numFmtId="3" fontId="9" fillId="3" borderId="1" xfId="0" applyNumberFormat="1" applyFont="1" applyFill="1" applyBorder="1" applyAlignment="1">
      <alignment horizontal="right" vertical="center" wrapText="1"/>
    </xf>
    <xf numFmtId="3" fontId="7" fillId="2" borderId="0" xfId="0" applyNumberFormat="1" applyFont="1" applyFill="1" applyAlignment="1">
      <alignment horizontal="right" vertical="center"/>
    </xf>
    <xf numFmtId="3" fontId="9" fillId="2" borderId="0" xfId="0" applyNumberFormat="1" applyFont="1" applyFill="1" applyAlignment="1">
      <alignment horizontal="righ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3" fontId="6" fillId="2" borderId="6" xfId="0" applyNumberFormat="1" applyFont="1" applyFill="1" applyBorder="1" applyAlignment="1">
      <alignment horizontal="center" vertical="center" wrapText="1"/>
    </xf>
    <xf numFmtId="3" fontId="13" fillId="2" borderId="6" xfId="0" applyNumberFormat="1" applyFont="1" applyFill="1" applyBorder="1" applyAlignment="1">
      <alignment horizontal="center" vertical="center" wrapText="1"/>
    </xf>
    <xf numFmtId="4" fontId="6" fillId="2" borderId="6" xfId="0" applyNumberFormat="1" applyFont="1" applyFill="1" applyBorder="1" applyAlignment="1">
      <alignment horizontal="center" vertical="center" wrapText="1"/>
    </xf>
    <xf numFmtId="164" fontId="9" fillId="2" borderId="6" xfId="1" applyNumberFormat="1" applyFont="1" applyFill="1" applyBorder="1" applyAlignment="1">
      <alignment horizontal="center" vertical="center"/>
    </xf>
    <xf numFmtId="3" fontId="9" fillId="2" borderId="6"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0" fontId="21" fillId="2" borderId="0" xfId="0" applyFont="1" applyFill="1" applyAlignment="1">
      <alignment horizontal="center"/>
    </xf>
    <xf numFmtId="0" fontId="21" fillId="2" borderId="0" xfId="0" applyFont="1" applyFill="1" applyAlignment="1">
      <alignment horizontal="center" vertical="center" wrapText="1"/>
    </xf>
    <xf numFmtId="0" fontId="23" fillId="2" borderId="0" xfId="0" applyFont="1" applyFill="1" applyAlignment="1">
      <alignment horizontal="center" vertical="center" wrapText="1"/>
    </xf>
    <xf numFmtId="3" fontId="13" fillId="2" borderId="6" xfId="0" applyNumberFormat="1" applyFont="1" applyFill="1" applyBorder="1" applyAlignment="1">
      <alignment horizontal="center" vertical="center" wrapText="1"/>
    </xf>
    <xf numFmtId="3" fontId="6" fillId="2" borderId="6"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0" fontId="21" fillId="2" borderId="0" xfId="0" applyFont="1" applyFill="1" applyAlignment="1">
      <alignment horizontal="center"/>
    </xf>
    <xf numFmtId="0" fontId="21" fillId="2" borderId="0" xfId="0" applyFont="1" applyFill="1" applyAlignment="1">
      <alignment horizontal="center" vertical="center" wrapText="1"/>
    </xf>
    <xf numFmtId="0" fontId="23" fillId="2" borderId="0" xfId="0" applyFont="1" applyFill="1" applyAlignment="1">
      <alignment horizontal="center" vertical="center" wrapText="1"/>
    </xf>
    <xf numFmtId="0" fontId="13" fillId="4" borderId="1" xfId="0" applyFont="1" applyFill="1" applyBorder="1" applyAlignment="1">
      <alignment horizontal="center" vertical="center"/>
    </xf>
    <xf numFmtId="0" fontId="13" fillId="4" borderId="1" xfId="0" applyFont="1" applyFill="1" applyBorder="1" applyAlignment="1">
      <alignment horizontal="justify" vertical="center"/>
    </xf>
    <xf numFmtId="0" fontId="13" fillId="4" borderId="1" xfId="0" applyNumberFormat="1" applyFont="1" applyFill="1" applyBorder="1" applyAlignment="1">
      <alignment horizontal="center" vertical="center" wrapText="1"/>
    </xf>
    <xf numFmtId="3" fontId="13" fillId="4" borderId="1" xfId="0" applyNumberFormat="1" applyFont="1" applyFill="1" applyBorder="1" applyAlignment="1">
      <alignment horizontal="right" vertical="center" wrapText="1"/>
    </xf>
    <xf numFmtId="3" fontId="13" fillId="4" borderId="0" xfId="0" applyNumberFormat="1" applyFont="1" applyFill="1" applyBorder="1" applyAlignment="1">
      <alignment horizontal="center" vertical="center" wrapText="1"/>
    </xf>
    <xf numFmtId="0" fontId="13" fillId="4" borderId="0" xfId="0" applyFont="1" applyFill="1"/>
    <xf numFmtId="3" fontId="7" fillId="4" borderId="0" xfId="0" applyNumberFormat="1" applyFont="1" applyFill="1" applyAlignment="1">
      <alignment horizontal="right" vertical="center"/>
    </xf>
    <xf numFmtId="3" fontId="13" fillId="0" borderId="1" xfId="0" applyNumberFormat="1" applyFont="1" applyFill="1" applyBorder="1" applyAlignment="1">
      <alignment horizontal="right" vertical="center" wrapText="1"/>
    </xf>
    <xf numFmtId="3" fontId="13" fillId="0" borderId="0" xfId="0" applyNumberFormat="1" applyFont="1" applyFill="1" applyBorder="1" applyAlignment="1">
      <alignment horizontal="center" vertical="center" wrapText="1"/>
    </xf>
    <xf numFmtId="0" fontId="13" fillId="0" borderId="0" xfId="0" applyFont="1" applyFill="1"/>
    <xf numFmtId="3" fontId="13" fillId="0" borderId="0" xfId="0" applyNumberFormat="1" applyFont="1" applyFill="1"/>
    <xf numFmtId="0" fontId="26" fillId="2" borderId="1" xfId="0" applyFont="1" applyFill="1" applyBorder="1" applyAlignment="1">
      <alignment horizontal="justify" vertical="center"/>
    </xf>
    <xf numFmtId="3" fontId="26" fillId="2" borderId="1" xfId="0" applyNumberFormat="1" applyFont="1" applyFill="1" applyBorder="1" applyAlignment="1">
      <alignment horizontal="right" vertical="center" wrapText="1"/>
    </xf>
    <xf numFmtId="0" fontId="26" fillId="2" borderId="1" xfId="0" applyFont="1" applyFill="1" applyBorder="1" applyAlignment="1">
      <alignment horizontal="center" vertical="center"/>
    </xf>
    <xf numFmtId="0" fontId="26" fillId="2" borderId="1" xfId="0" applyNumberFormat="1" applyFont="1" applyFill="1" applyBorder="1" applyAlignment="1">
      <alignment horizontal="center" vertical="center" wrapText="1"/>
    </xf>
    <xf numFmtId="3" fontId="6" fillId="2" borderId="0" xfId="0" applyNumberFormat="1" applyFont="1" applyFill="1"/>
    <xf numFmtId="3" fontId="13" fillId="4" borderId="0" xfId="0" applyNumberFormat="1" applyFont="1" applyFill="1"/>
    <xf numFmtId="3" fontId="13" fillId="2" borderId="6"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3" fontId="6" fillId="2" borderId="6"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3" fontId="13" fillId="2" borderId="6"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0" fontId="21" fillId="2" borderId="0" xfId="0" applyFont="1" applyFill="1" applyAlignment="1">
      <alignment horizontal="center"/>
    </xf>
    <xf numFmtId="0" fontId="21" fillId="2" borderId="0" xfId="0" applyFont="1" applyFill="1" applyAlignment="1">
      <alignment horizontal="center" vertical="center" wrapText="1"/>
    </xf>
    <xf numFmtId="0" fontId="23" fillId="2" borderId="0" xfId="0" applyFont="1" applyFill="1" applyAlignment="1">
      <alignment horizontal="center" vertical="center" wrapText="1"/>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wrapText="1"/>
    </xf>
    <xf numFmtId="3" fontId="6" fillId="2" borderId="6"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1" fillId="2" borderId="0" xfId="0" applyFont="1" applyFill="1" applyAlignment="1">
      <alignment horizontal="center"/>
    </xf>
    <xf numFmtId="0" fontId="21" fillId="2" borderId="0" xfId="0" applyFont="1" applyFill="1" applyAlignment="1">
      <alignment horizontal="center" vertical="center" wrapText="1"/>
    </xf>
    <xf numFmtId="0" fontId="23" fillId="2" borderId="0" xfId="0" applyFont="1" applyFill="1" applyAlignment="1">
      <alignment horizontal="center" vertical="center" wrapText="1"/>
    </xf>
    <xf numFmtId="0" fontId="11" fillId="2" borderId="5" xfId="0" applyFont="1" applyFill="1" applyBorder="1" applyAlignment="1">
      <alignment horizontal="center" vertical="center" wrapText="1"/>
    </xf>
    <xf numFmtId="3" fontId="13" fillId="2" borderId="6" xfId="0" applyNumberFormat="1" applyFont="1" applyFill="1" applyBorder="1" applyAlignment="1">
      <alignment horizontal="center" vertical="center" wrapText="1"/>
    </xf>
    <xf numFmtId="3" fontId="13" fillId="2" borderId="3" xfId="0" applyNumberFormat="1" applyFont="1" applyFill="1" applyBorder="1" applyAlignment="1">
      <alignment horizontal="center" vertical="center" wrapText="1"/>
    </xf>
    <xf numFmtId="3" fontId="13" fillId="2" borderId="2" xfId="0" applyNumberFormat="1" applyFont="1" applyFill="1" applyBorder="1" applyAlignment="1">
      <alignment horizontal="center" vertical="center" wrapText="1"/>
    </xf>
    <xf numFmtId="3" fontId="13" fillId="2" borderId="4"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3" fontId="6" fillId="2" borderId="6"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9" fillId="0" borderId="0" xfId="0" applyFont="1" applyFill="1" applyAlignment="1">
      <alignment horizontal="center"/>
    </xf>
    <xf numFmtId="0" fontId="14" fillId="0" borderId="0" xfId="0" applyFont="1" applyFill="1" applyAlignment="1">
      <alignment horizontal="center" vertical="center" wrapText="1"/>
    </xf>
    <xf numFmtId="0" fontId="15" fillId="0" borderId="0" xfId="0" applyFont="1" applyFill="1" applyAlignment="1">
      <alignment horizontal="center"/>
    </xf>
    <xf numFmtId="0" fontId="22" fillId="0" borderId="5" xfId="0" applyFont="1" applyFill="1" applyBorder="1" applyAlignment="1">
      <alignment horizontal="center"/>
    </xf>
    <xf numFmtId="3" fontId="20" fillId="0" borderId="3" xfId="0" applyNumberFormat="1" applyFont="1" applyFill="1" applyBorder="1" applyAlignment="1">
      <alignment horizontal="center" vertical="center" wrapText="1"/>
    </xf>
    <xf numFmtId="3" fontId="20" fillId="0" borderId="2" xfId="0" applyNumberFormat="1" applyFont="1" applyFill="1" applyBorder="1" applyAlignment="1">
      <alignment horizontal="center" vertical="center" wrapText="1"/>
    </xf>
    <xf numFmtId="3" fontId="20" fillId="0" borderId="4" xfId="0" applyNumberFormat="1" applyFont="1" applyFill="1" applyBorder="1" applyAlignment="1">
      <alignment horizontal="center" vertical="center" wrapText="1"/>
    </xf>
    <xf numFmtId="3" fontId="18" fillId="0" borderId="3" xfId="0" applyNumberFormat="1" applyFont="1" applyFill="1" applyBorder="1" applyAlignment="1">
      <alignment horizontal="center" vertical="center" wrapText="1"/>
    </xf>
    <xf numFmtId="3" fontId="18" fillId="0" borderId="2" xfId="0" applyNumberFormat="1" applyFont="1" applyFill="1" applyBorder="1" applyAlignment="1">
      <alignment horizontal="center" vertical="center" wrapText="1"/>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3" fontId="0" fillId="0" borderId="2" xfId="0" applyNumberFormat="1" applyFont="1" applyFill="1" applyBorder="1" applyAlignment="1">
      <alignment horizontal="center" vertical="center" wrapText="1"/>
    </xf>
    <xf numFmtId="3" fontId="0" fillId="0" borderId="3" xfId="0" applyNumberFormat="1" applyFont="1" applyFill="1" applyBorder="1" applyAlignment="1">
      <alignment horizontal="center" vertical="center" wrapText="1"/>
    </xf>
    <xf numFmtId="3" fontId="18" fillId="0" borderId="4" xfId="0" applyNumberFormat="1" applyFont="1" applyFill="1" applyBorder="1" applyAlignment="1">
      <alignment horizontal="center" vertical="center" wrapText="1"/>
    </xf>
    <xf numFmtId="3" fontId="18" fillId="0" borderId="3" xfId="0" applyNumberFormat="1" applyFont="1" applyFill="1" applyBorder="1" applyAlignment="1">
      <alignment horizontal="center" vertical="center"/>
    </xf>
    <xf numFmtId="3" fontId="18" fillId="0" borderId="2" xfId="0" applyNumberFormat="1" applyFont="1" applyFill="1" applyBorder="1" applyAlignment="1">
      <alignment horizontal="center" vertical="center"/>
    </xf>
    <xf numFmtId="3" fontId="18" fillId="0" borderId="4" xfId="0" applyNumberFormat="1" applyFont="1" applyFill="1" applyBorder="1" applyAlignment="1">
      <alignment horizontal="center" vertical="center"/>
    </xf>
    <xf numFmtId="3" fontId="0" fillId="0" borderId="4" xfId="0" applyNumberFormat="1" applyFont="1" applyFill="1" applyBorder="1" applyAlignment="1">
      <alignment horizontal="center" vertical="center" wrapText="1"/>
    </xf>
    <xf numFmtId="164" fontId="13" fillId="2" borderId="3" xfId="1" applyNumberFormat="1" applyFont="1" applyFill="1" applyBorder="1" applyAlignment="1">
      <alignment horizontal="center" vertical="center" wrapText="1"/>
    </xf>
    <xf numFmtId="164" fontId="13" fillId="2" borderId="4" xfId="1" applyNumberFormat="1" applyFont="1" applyFill="1" applyBorder="1" applyAlignment="1">
      <alignment horizontal="center" vertical="center" wrapText="1"/>
    </xf>
  </cellXfs>
  <cellStyles count="4">
    <cellStyle name="Comma" xfId="1" builtinId="3"/>
    <cellStyle name="Comma 11" xfId="2"/>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Downloads\Ph&#226;n%20b&#7893;%20ngu&#7891;n%20d&#226;n%20t&#7897;c%20thi&#7875;u%20s&#7889;%202022%20111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ự kiến trình HĐND"/>
      <sheetName val="Vốn sự nghiệp 2022 (2)"/>
      <sheetName val="Vốn sự nghiệp 2022"/>
      <sheetName val="Vốn đầu tư phát triển 2022"/>
    </sheetNames>
    <sheetDataSet>
      <sheetData sheetId="0">
        <row r="21">
          <cell r="H21">
            <v>4400</v>
          </cell>
        </row>
        <row r="36">
          <cell r="H36">
            <v>1851</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3"/>
  <sheetViews>
    <sheetView view="pageBreakPreview" topLeftCell="A22" zoomScaleNormal="100" zoomScaleSheetLayoutView="100" workbookViewId="0">
      <selection activeCell="C31" sqref="C31:E33"/>
    </sheetView>
  </sheetViews>
  <sheetFormatPr defaultColWidth="9" defaultRowHeight="12.75" x14ac:dyDescent="0.2"/>
  <cols>
    <col min="1" max="1" width="5" style="1" customWidth="1"/>
    <col min="2" max="2" width="78.125" style="1" customWidth="1"/>
    <col min="3" max="3" width="14.875" style="35" customWidth="1"/>
    <col min="4" max="4" width="9.625" style="35" hidden="1" customWidth="1"/>
    <col min="5" max="5" width="9.875" style="1" customWidth="1"/>
    <col min="6" max="6" width="7.875" style="1" hidden="1" customWidth="1"/>
    <col min="7" max="7" width="8" style="1" hidden="1" customWidth="1"/>
    <col min="8" max="8" width="12.5" style="12" customWidth="1"/>
    <col min="9" max="10" width="8.25" style="1" hidden="1" customWidth="1"/>
    <col min="11" max="11" width="9.625" style="1" hidden="1" customWidth="1"/>
    <col min="12" max="12" width="9.875" style="1" customWidth="1"/>
    <col min="13" max="13" width="8.25" style="1" customWidth="1"/>
    <col min="14" max="14" width="18.875" style="47" hidden="1" customWidth="1"/>
    <col min="15" max="15" width="5.75" style="47" hidden="1" customWidth="1"/>
    <col min="16" max="16" width="4.25" style="47" hidden="1" customWidth="1"/>
    <col min="17" max="18" width="4.75" style="47" hidden="1" customWidth="1"/>
    <col min="19" max="19" width="6.625" style="1" hidden="1" customWidth="1"/>
    <col min="20" max="20" width="0" style="1" hidden="1" customWidth="1"/>
    <col min="21" max="21" width="5.625" style="1" hidden="1" customWidth="1"/>
    <col min="22" max="22" width="6" style="1" hidden="1" customWidth="1"/>
    <col min="23" max="23" width="5.75" style="1" hidden="1" customWidth="1"/>
    <col min="24" max="24" width="5.25" style="1" hidden="1" customWidth="1"/>
    <col min="25" max="16384" width="9" style="1"/>
  </cols>
  <sheetData>
    <row r="1" spans="1:27" ht="14.25" x14ac:dyDescent="0.2">
      <c r="A1" s="251" t="s">
        <v>248</v>
      </c>
      <c r="B1" s="251"/>
      <c r="C1" s="251"/>
      <c r="D1" s="251"/>
      <c r="E1" s="251"/>
      <c r="F1" s="251"/>
      <c r="G1" s="251"/>
      <c r="H1" s="251"/>
      <c r="I1" s="251"/>
      <c r="J1" s="251"/>
      <c r="K1" s="251"/>
      <c r="L1" s="251"/>
      <c r="M1" s="251"/>
      <c r="N1" s="251"/>
      <c r="O1" s="244"/>
      <c r="P1" s="244"/>
      <c r="Q1" s="244"/>
      <c r="R1" s="244"/>
    </row>
    <row r="2" spans="1:27" ht="14.25" x14ac:dyDescent="0.2">
      <c r="A2" s="252" t="s">
        <v>247</v>
      </c>
      <c r="B2" s="252"/>
      <c r="C2" s="252"/>
      <c r="D2" s="252"/>
      <c r="E2" s="252"/>
      <c r="F2" s="252"/>
      <c r="G2" s="252"/>
      <c r="H2" s="252"/>
      <c r="I2" s="252"/>
      <c r="J2" s="252"/>
      <c r="K2" s="252"/>
      <c r="L2" s="252"/>
      <c r="M2" s="252"/>
      <c r="N2" s="252"/>
      <c r="O2" s="245"/>
      <c r="P2" s="245"/>
      <c r="Q2" s="245"/>
      <c r="R2" s="245"/>
    </row>
    <row r="3" spans="1:27" ht="14.25" x14ac:dyDescent="0.2">
      <c r="A3" s="252" t="s">
        <v>228</v>
      </c>
      <c r="B3" s="252"/>
      <c r="C3" s="252"/>
      <c r="D3" s="252"/>
      <c r="E3" s="252"/>
      <c r="F3" s="252"/>
      <c r="G3" s="252"/>
      <c r="H3" s="252"/>
      <c r="I3" s="252"/>
      <c r="J3" s="252"/>
      <c r="K3" s="252"/>
      <c r="L3" s="252"/>
      <c r="M3" s="252"/>
      <c r="N3" s="252"/>
      <c r="O3" s="245"/>
      <c r="P3" s="245"/>
      <c r="Q3" s="245"/>
      <c r="R3" s="245"/>
    </row>
    <row r="4" spans="1:27" ht="15" x14ac:dyDescent="0.2">
      <c r="A4" s="253" t="s">
        <v>251</v>
      </c>
      <c r="B4" s="253"/>
      <c r="C4" s="253"/>
      <c r="D4" s="253"/>
      <c r="E4" s="253"/>
      <c r="F4" s="253"/>
      <c r="G4" s="253"/>
      <c r="H4" s="253"/>
      <c r="I4" s="253"/>
      <c r="J4" s="253"/>
      <c r="K4" s="253"/>
      <c r="L4" s="253"/>
      <c r="M4" s="253"/>
      <c r="N4" s="253"/>
      <c r="O4" s="246"/>
      <c r="P4" s="246"/>
      <c r="Q4" s="246">
        <v>689</v>
      </c>
      <c r="R4" s="246"/>
    </row>
    <row r="5" spans="1:27" x14ac:dyDescent="0.2">
      <c r="A5" s="46"/>
      <c r="B5" s="46"/>
      <c r="C5" s="46"/>
      <c r="D5" s="46"/>
      <c r="E5" s="46"/>
      <c r="F5" s="46"/>
      <c r="G5" s="46"/>
      <c r="H5" s="254" t="s">
        <v>102</v>
      </c>
      <c r="I5" s="254"/>
      <c r="J5" s="254"/>
      <c r="K5" s="254"/>
      <c r="L5" s="254"/>
      <c r="M5" s="254"/>
      <c r="N5" s="254"/>
      <c r="O5" s="174"/>
      <c r="P5" s="174"/>
      <c r="Q5" s="174"/>
      <c r="R5" s="174"/>
    </row>
    <row r="6" spans="1:27" ht="38.25" x14ac:dyDescent="0.2">
      <c r="A6" s="247" t="s">
        <v>0</v>
      </c>
      <c r="B6" s="247" t="s">
        <v>84</v>
      </c>
      <c r="C6" s="241" t="s">
        <v>90</v>
      </c>
      <c r="D6" s="247" t="s">
        <v>85</v>
      </c>
      <c r="E6" s="248" t="s">
        <v>88</v>
      </c>
      <c r="F6" s="248" t="s">
        <v>101</v>
      </c>
      <c r="G6" s="250" t="s">
        <v>244</v>
      </c>
      <c r="H6" s="250"/>
      <c r="I6" s="250"/>
      <c r="J6" s="9" t="s">
        <v>177</v>
      </c>
      <c r="K6" s="241" t="s">
        <v>177</v>
      </c>
      <c r="L6" s="241" t="s">
        <v>89</v>
      </c>
      <c r="M6" s="241" t="s">
        <v>233</v>
      </c>
      <c r="N6" s="249" t="s">
        <v>89</v>
      </c>
      <c r="O6" s="175"/>
      <c r="P6" s="175"/>
      <c r="Q6" s="175" t="s">
        <v>232</v>
      </c>
      <c r="R6" s="175">
        <v>3600</v>
      </c>
    </row>
    <row r="7" spans="1:27" x14ac:dyDescent="0.2">
      <c r="A7" s="247"/>
      <c r="B7" s="247" t="s">
        <v>1</v>
      </c>
      <c r="C7" s="241"/>
      <c r="D7" s="247"/>
      <c r="E7" s="248"/>
      <c r="F7" s="3" t="e">
        <f>+F8+F11+F23+F30+F32</f>
        <v>#REF!</v>
      </c>
      <c r="G7" s="3" t="e">
        <f>+G8+G11+G23+G30+G32</f>
        <v>#REF!</v>
      </c>
      <c r="H7" s="3">
        <f>+H8+H11+H23+H30+H32</f>
        <v>11253</v>
      </c>
      <c r="I7" s="3" t="e">
        <f>+I8+I11+I23+I30+I32</f>
        <v>#REF!</v>
      </c>
      <c r="J7" s="3">
        <f>+J8+J11+J23+J30+J32</f>
        <v>0</v>
      </c>
      <c r="K7" s="3" t="e">
        <f>+F7-H7</f>
        <v>#REF!</v>
      </c>
      <c r="L7" s="3"/>
      <c r="M7" s="3"/>
      <c r="N7" s="249"/>
      <c r="O7" s="175"/>
      <c r="P7" s="175"/>
      <c r="Q7" s="175">
        <f>1980+4415</f>
        <v>6395</v>
      </c>
      <c r="R7" s="175"/>
      <c r="S7" s="27"/>
      <c r="T7" s="26"/>
      <c r="U7" s="38"/>
      <c r="V7" s="195"/>
      <c r="W7" s="38"/>
      <c r="X7" s="38"/>
      <c r="Y7" s="14"/>
    </row>
    <row r="8" spans="1:27" x14ac:dyDescent="0.2">
      <c r="A8" s="247" t="s">
        <v>52</v>
      </c>
      <c r="B8" s="2" t="s">
        <v>3</v>
      </c>
      <c r="C8" s="241"/>
      <c r="D8" s="241"/>
      <c r="E8" s="3"/>
      <c r="F8" s="3" t="e">
        <f>+F9</f>
        <v>#REF!</v>
      </c>
      <c r="G8" s="3" t="e">
        <f>+G9</f>
        <v>#REF!</v>
      </c>
      <c r="H8" s="3">
        <f t="shared" ref="H8:J8" si="0">+H9</f>
        <v>500</v>
      </c>
      <c r="I8" s="3" t="e">
        <f t="shared" si="0"/>
        <v>#REF!</v>
      </c>
      <c r="J8" s="3">
        <f t="shared" si="0"/>
        <v>0</v>
      </c>
      <c r="K8" s="16" t="e">
        <f>+F8-H8</f>
        <v>#REF!</v>
      </c>
      <c r="L8" s="3"/>
      <c r="M8" s="3"/>
      <c r="N8" s="249"/>
      <c r="O8" s="175"/>
      <c r="P8" s="175"/>
      <c r="Q8" s="175"/>
      <c r="R8" s="175"/>
      <c r="S8" s="14">
        <v>5814</v>
      </c>
      <c r="U8" s="14"/>
      <c r="V8" s="195"/>
    </row>
    <row r="9" spans="1:27" s="25" customFormat="1" ht="13.5" customHeight="1" x14ac:dyDescent="0.25">
      <c r="A9" s="52" t="s">
        <v>80</v>
      </c>
      <c r="B9" s="53" t="s">
        <v>134</v>
      </c>
      <c r="C9" s="54"/>
      <c r="D9" s="54"/>
      <c r="E9" s="22"/>
      <c r="F9" s="22" t="e">
        <f>SUM(#REF!)</f>
        <v>#REF!</v>
      </c>
      <c r="G9" s="22" t="e">
        <f>+#REF!</f>
        <v>#REF!</v>
      </c>
      <c r="H9" s="22">
        <f>+H10</f>
        <v>500</v>
      </c>
      <c r="I9" s="22" t="e">
        <f>+#REF!</f>
        <v>#REF!</v>
      </c>
      <c r="J9" s="22"/>
      <c r="K9" s="16" t="e">
        <f>+F9-H9</f>
        <v>#REF!</v>
      </c>
      <c r="L9" s="22"/>
      <c r="M9" s="22"/>
      <c r="N9" s="242" t="s">
        <v>166</v>
      </c>
      <c r="O9" s="176" t="e">
        <f>+#REF!+#REF!</f>
        <v>#REF!</v>
      </c>
      <c r="P9" s="176"/>
      <c r="Q9" s="176"/>
      <c r="R9" s="176"/>
      <c r="S9" s="55"/>
      <c r="V9" s="195"/>
    </row>
    <row r="10" spans="1:27" s="30" customFormat="1" ht="25.5" x14ac:dyDescent="0.2">
      <c r="A10" s="43">
        <v>1</v>
      </c>
      <c r="B10" s="50" t="s">
        <v>234</v>
      </c>
      <c r="C10" s="43" t="s">
        <v>203</v>
      </c>
      <c r="D10" s="43"/>
      <c r="E10" s="187">
        <v>2022</v>
      </c>
      <c r="F10" s="28">
        <v>500</v>
      </c>
      <c r="G10" s="28">
        <v>500</v>
      </c>
      <c r="H10" s="28">
        <v>500</v>
      </c>
      <c r="I10" s="28">
        <v>500</v>
      </c>
      <c r="J10" s="28">
        <v>500</v>
      </c>
      <c r="K10" s="28">
        <v>500</v>
      </c>
      <c r="L10" s="243" t="s">
        <v>174</v>
      </c>
      <c r="M10" s="28"/>
      <c r="N10" s="242"/>
      <c r="O10" s="176"/>
      <c r="P10" s="176"/>
      <c r="Q10" s="176"/>
      <c r="R10" s="176"/>
      <c r="S10" s="29"/>
      <c r="V10" s="195"/>
    </row>
    <row r="11" spans="1:27" s="8" customFormat="1" x14ac:dyDescent="0.2">
      <c r="A11" s="247" t="s">
        <v>57</v>
      </c>
      <c r="B11" s="10" t="s">
        <v>11</v>
      </c>
      <c r="C11" s="43"/>
      <c r="D11" s="247"/>
      <c r="E11" s="28"/>
      <c r="F11" s="16">
        <f>+F12+F16</f>
        <v>6596</v>
      </c>
      <c r="G11" s="16">
        <f>+G12+G16</f>
        <v>8946</v>
      </c>
      <c r="H11" s="16">
        <f>+H12+H16</f>
        <v>6596</v>
      </c>
      <c r="I11" s="16"/>
      <c r="J11" s="16"/>
      <c r="K11" s="16">
        <f>+F11-H11</f>
        <v>0</v>
      </c>
      <c r="L11" s="16"/>
      <c r="M11" s="3"/>
      <c r="N11" s="255" t="s">
        <v>167</v>
      </c>
      <c r="O11" s="176">
        <v>6596</v>
      </c>
      <c r="P11" s="176"/>
      <c r="Q11" s="176">
        <f>+O11-G11</f>
        <v>-2350</v>
      </c>
      <c r="R11" s="176"/>
      <c r="V11" s="195"/>
      <c r="Z11" s="8">
        <v>6596</v>
      </c>
      <c r="AA11" s="234">
        <f>+Z11-H11</f>
        <v>0</v>
      </c>
    </row>
    <row r="12" spans="1:27" s="17" customFormat="1" x14ac:dyDescent="0.2">
      <c r="A12" s="15" t="s">
        <v>80</v>
      </c>
      <c r="B12" s="166" t="s">
        <v>174</v>
      </c>
      <c r="C12" s="15"/>
      <c r="D12" s="15"/>
      <c r="E12" s="16"/>
      <c r="F12" s="16">
        <f>+F13+F14+F15</f>
        <v>2350</v>
      </c>
      <c r="G12" s="16">
        <f t="shared" ref="G12" si="1">+SUM(G13:J15)</f>
        <v>4700</v>
      </c>
      <c r="H12" s="16">
        <f>+SUM(H13:K15)</f>
        <v>2350</v>
      </c>
      <c r="I12" s="16">
        <f>+SUM(I13:I14)</f>
        <v>0</v>
      </c>
      <c r="J12" s="16">
        <f>+SUM(J13:J14)</f>
        <v>0</v>
      </c>
      <c r="K12" s="16">
        <f>+F12-H12</f>
        <v>0</v>
      </c>
      <c r="L12" s="16"/>
      <c r="M12" s="16"/>
      <c r="N12" s="255"/>
      <c r="O12" s="176"/>
      <c r="P12" s="176"/>
      <c r="Q12" s="176">
        <f>+Q11/12</f>
        <v>-195.83333333333334</v>
      </c>
      <c r="R12" s="176"/>
      <c r="S12" s="173">
        <f>+G12+G16</f>
        <v>8946</v>
      </c>
      <c r="V12" s="195"/>
    </row>
    <row r="13" spans="1:27" s="228" customFormat="1" ht="15" customHeight="1" x14ac:dyDescent="0.2">
      <c r="A13" s="219">
        <v>1</v>
      </c>
      <c r="B13" s="220" t="s">
        <v>182</v>
      </c>
      <c r="C13" s="219" t="s">
        <v>211</v>
      </c>
      <c r="D13" s="219"/>
      <c r="E13" s="221">
        <v>2022</v>
      </c>
      <c r="F13" s="222">
        <v>700</v>
      </c>
      <c r="G13" s="222">
        <f t="shared" ref="G13:G15" si="2">+H13+I13</f>
        <v>700</v>
      </c>
      <c r="H13" s="222">
        <f>+F13</f>
        <v>700</v>
      </c>
      <c r="I13" s="226"/>
      <c r="J13" s="226"/>
      <c r="K13" s="226"/>
      <c r="L13" s="256" t="s">
        <v>174</v>
      </c>
      <c r="M13" s="226"/>
      <c r="N13" s="255"/>
      <c r="O13" s="227"/>
      <c r="P13" s="227"/>
      <c r="Q13" s="227"/>
      <c r="R13" s="227"/>
      <c r="V13" s="229"/>
      <c r="W13" s="229"/>
      <c r="Z13" s="229">
        <f>+H12+H25</f>
        <v>3150</v>
      </c>
    </row>
    <row r="14" spans="1:27" s="224" customFormat="1" ht="15" customHeight="1" x14ac:dyDescent="0.2">
      <c r="A14" s="219">
        <v>2</v>
      </c>
      <c r="B14" s="220" t="s">
        <v>187</v>
      </c>
      <c r="C14" s="219" t="s">
        <v>203</v>
      </c>
      <c r="D14" s="219"/>
      <c r="E14" s="221">
        <v>2022</v>
      </c>
      <c r="F14" s="222">
        <v>850</v>
      </c>
      <c r="G14" s="222">
        <f t="shared" si="2"/>
        <v>850</v>
      </c>
      <c r="H14" s="222">
        <f>+F14</f>
        <v>850</v>
      </c>
      <c r="I14" s="222">
        <v>0</v>
      </c>
      <c r="J14" s="222"/>
      <c r="K14" s="222">
        <f>+F14-H14</f>
        <v>0</v>
      </c>
      <c r="L14" s="257"/>
      <c r="M14" s="222"/>
      <c r="N14" s="255"/>
      <c r="O14" s="223"/>
      <c r="P14" s="223"/>
      <c r="Q14" s="223"/>
      <c r="R14" s="223"/>
      <c r="S14" s="224">
        <f>+I16/8</f>
        <v>0</v>
      </c>
      <c r="V14" s="225"/>
      <c r="AA14" s="235">
        <f>+AA11+F20</f>
        <v>846</v>
      </c>
    </row>
    <row r="15" spans="1:27" s="224" customFormat="1" ht="15" customHeight="1" x14ac:dyDescent="0.2">
      <c r="A15" s="219">
        <v>3</v>
      </c>
      <c r="B15" s="220" t="s">
        <v>175</v>
      </c>
      <c r="C15" s="219" t="s">
        <v>202</v>
      </c>
      <c r="D15" s="219"/>
      <c r="E15" s="221">
        <v>2022</v>
      </c>
      <c r="F15" s="222">
        <v>800</v>
      </c>
      <c r="G15" s="222">
        <f t="shared" si="2"/>
        <v>800</v>
      </c>
      <c r="H15" s="222">
        <f>+F15</f>
        <v>800</v>
      </c>
      <c r="I15" s="222"/>
      <c r="J15" s="222"/>
      <c r="K15" s="222"/>
      <c r="L15" s="258"/>
      <c r="M15" s="222"/>
      <c r="N15" s="255"/>
      <c r="O15" s="223"/>
      <c r="P15" s="223"/>
      <c r="Q15" s="223"/>
      <c r="R15" s="223"/>
      <c r="V15" s="225"/>
    </row>
    <row r="16" spans="1:27" s="30" customFormat="1" ht="15.75" customHeight="1" x14ac:dyDescent="0.2">
      <c r="A16" s="43" t="s">
        <v>242</v>
      </c>
      <c r="B16" s="166" t="s">
        <v>184</v>
      </c>
      <c r="C16" s="43"/>
      <c r="D16" s="43"/>
      <c r="E16" s="28"/>
      <c r="F16" s="16">
        <f>+SUM(F17:F22)</f>
        <v>4246</v>
      </c>
      <c r="G16" s="16">
        <f>+SUM(G17:G22)</f>
        <v>4246</v>
      </c>
      <c r="H16" s="16">
        <f>+SUM(H17:H22)</f>
        <v>4246</v>
      </c>
      <c r="I16" s="16">
        <f>+SUM(I17:I22)</f>
        <v>0</v>
      </c>
      <c r="J16" s="16">
        <f>+SUM(J17:J22)</f>
        <v>0</v>
      </c>
      <c r="K16" s="16">
        <f t="shared" ref="K16:K33" si="3">+F16-H16</f>
        <v>0</v>
      </c>
      <c r="L16" s="16"/>
      <c r="M16" s="16"/>
      <c r="N16" s="255"/>
      <c r="O16" s="176"/>
      <c r="P16" s="176">
        <f>+Q11/8</f>
        <v>-293.75</v>
      </c>
      <c r="Q16" s="176"/>
      <c r="R16" s="176"/>
      <c r="S16" s="29">
        <f>+SUM(H17:H22)</f>
        <v>4246</v>
      </c>
      <c r="T16" s="29">
        <f>+K16+H16</f>
        <v>4246</v>
      </c>
      <c r="V16" s="195"/>
      <c r="Z16" s="29">
        <f>+H16+H27</f>
        <v>6497</v>
      </c>
    </row>
    <row r="17" spans="1:27" s="30" customFormat="1" ht="15.75" customHeight="1" x14ac:dyDescent="0.2">
      <c r="A17" s="43">
        <v>1</v>
      </c>
      <c r="B17" s="230" t="s">
        <v>195</v>
      </c>
      <c r="C17" s="232" t="s">
        <v>205</v>
      </c>
      <c r="D17" s="43"/>
      <c r="E17" s="187">
        <v>2022</v>
      </c>
      <c r="F17" s="231">
        <v>700</v>
      </c>
      <c r="G17" s="28">
        <f>+H17+I17</f>
        <v>700</v>
      </c>
      <c r="H17" s="28">
        <f t="shared" ref="H17:H22" si="4">+F17</f>
        <v>700</v>
      </c>
      <c r="I17" s="28">
        <v>0</v>
      </c>
      <c r="J17" s="28"/>
      <c r="K17" s="28">
        <f t="shared" si="3"/>
        <v>0</v>
      </c>
      <c r="L17" s="259" t="s">
        <v>220</v>
      </c>
      <c r="M17" s="28"/>
      <c r="N17" s="255"/>
      <c r="O17" s="176"/>
      <c r="P17" s="176"/>
      <c r="Q17" s="176"/>
      <c r="R17" s="176"/>
      <c r="S17" s="29">
        <f>+F17-G17</f>
        <v>0</v>
      </c>
      <c r="T17" s="29">
        <f>+F16*0.9</f>
        <v>3821.4</v>
      </c>
      <c r="V17" s="195"/>
      <c r="Y17" s="29"/>
      <c r="Z17" s="29">
        <f>+'[1]Dự kiến trình HĐND'!$H$21+'[1]Dự kiến trình HĐND'!$H$36</f>
        <v>6251</v>
      </c>
    </row>
    <row r="18" spans="1:27" s="30" customFormat="1" ht="15.75" customHeight="1" x14ac:dyDescent="0.2">
      <c r="A18" s="43">
        <v>2</v>
      </c>
      <c r="B18" s="230" t="s">
        <v>235</v>
      </c>
      <c r="C18" s="232" t="s">
        <v>240</v>
      </c>
      <c r="D18" s="43"/>
      <c r="E18" s="187">
        <v>2022</v>
      </c>
      <c r="F18" s="231">
        <v>700</v>
      </c>
      <c r="G18" s="28">
        <f t="shared" ref="G18:G22" si="5">+H18+I18</f>
        <v>700</v>
      </c>
      <c r="H18" s="28">
        <f t="shared" si="4"/>
        <v>700</v>
      </c>
      <c r="I18" s="28">
        <v>0</v>
      </c>
      <c r="J18" s="28"/>
      <c r="K18" s="28">
        <f t="shared" si="3"/>
        <v>0</v>
      </c>
      <c r="L18" s="259"/>
      <c r="M18" s="28"/>
      <c r="N18" s="255"/>
      <c r="O18" s="176"/>
      <c r="P18" s="176"/>
      <c r="Q18" s="176"/>
      <c r="R18" s="176"/>
      <c r="S18" s="29">
        <f>+SUM(I17:I22)</f>
        <v>0</v>
      </c>
      <c r="V18" s="195"/>
      <c r="Y18" s="29"/>
      <c r="Z18" s="29">
        <f>+Z16-Z17</f>
        <v>246</v>
      </c>
    </row>
    <row r="19" spans="1:27" s="30" customFormat="1" ht="15.75" customHeight="1" x14ac:dyDescent="0.2">
      <c r="A19" s="43">
        <v>3</v>
      </c>
      <c r="B19" s="230" t="s">
        <v>191</v>
      </c>
      <c r="C19" s="232" t="s">
        <v>209</v>
      </c>
      <c r="D19" s="43"/>
      <c r="E19" s="187">
        <v>2022</v>
      </c>
      <c r="F19" s="231">
        <v>800</v>
      </c>
      <c r="G19" s="28">
        <f t="shared" si="5"/>
        <v>800</v>
      </c>
      <c r="H19" s="28">
        <f t="shared" si="4"/>
        <v>800</v>
      </c>
      <c r="I19" s="28">
        <v>0</v>
      </c>
      <c r="J19" s="28"/>
      <c r="K19" s="28">
        <f t="shared" si="3"/>
        <v>0</v>
      </c>
      <c r="L19" s="259"/>
      <c r="M19" s="28"/>
      <c r="N19" s="255"/>
      <c r="O19" s="176"/>
      <c r="P19" s="176"/>
      <c r="Q19" s="176"/>
      <c r="R19" s="176"/>
      <c r="T19" s="30">
        <f>+F16*0.1</f>
        <v>424.6</v>
      </c>
      <c r="V19" s="195"/>
      <c r="Y19" s="29"/>
    </row>
    <row r="20" spans="1:27" s="30" customFormat="1" ht="15.75" customHeight="1" x14ac:dyDescent="0.2">
      <c r="A20" s="43">
        <v>4</v>
      </c>
      <c r="B20" s="230" t="s">
        <v>238</v>
      </c>
      <c r="C20" s="232" t="s">
        <v>222</v>
      </c>
      <c r="D20" s="43"/>
      <c r="E20" s="187">
        <v>2022</v>
      </c>
      <c r="F20" s="231">
        <v>846</v>
      </c>
      <c r="G20" s="28">
        <f t="shared" si="5"/>
        <v>846</v>
      </c>
      <c r="H20" s="28">
        <f t="shared" si="4"/>
        <v>846</v>
      </c>
      <c r="I20" s="28">
        <v>0</v>
      </c>
      <c r="J20" s="28"/>
      <c r="K20" s="28">
        <f t="shared" si="3"/>
        <v>0</v>
      </c>
      <c r="L20" s="259"/>
      <c r="M20" s="28"/>
      <c r="N20" s="255"/>
      <c r="O20" s="176"/>
      <c r="P20" s="176"/>
      <c r="Q20" s="176"/>
      <c r="R20" s="176"/>
      <c r="S20" s="30">
        <f>+S17*0.9</f>
        <v>0</v>
      </c>
      <c r="T20" s="29">
        <f>+L16+I16</f>
        <v>0</v>
      </c>
      <c r="V20" s="195"/>
      <c r="Y20" s="29"/>
    </row>
    <row r="21" spans="1:27" s="30" customFormat="1" ht="15.75" customHeight="1" x14ac:dyDescent="0.2">
      <c r="A21" s="43">
        <v>5</v>
      </c>
      <c r="B21" s="230" t="s">
        <v>236</v>
      </c>
      <c r="C21" s="232" t="s">
        <v>224</v>
      </c>
      <c r="D21" s="43"/>
      <c r="E21" s="187">
        <v>2022</v>
      </c>
      <c r="F21" s="231">
        <v>700</v>
      </c>
      <c r="G21" s="28">
        <f t="shared" si="5"/>
        <v>700</v>
      </c>
      <c r="H21" s="28">
        <f t="shared" si="4"/>
        <v>700</v>
      </c>
      <c r="I21" s="28">
        <v>0</v>
      </c>
      <c r="J21" s="28"/>
      <c r="K21" s="28">
        <f t="shared" si="3"/>
        <v>0</v>
      </c>
      <c r="L21" s="259"/>
      <c r="M21" s="28"/>
      <c r="N21" s="255"/>
      <c r="O21" s="176"/>
      <c r="P21" s="176"/>
      <c r="Q21" s="176"/>
      <c r="R21" s="176"/>
      <c r="S21" s="29">
        <f>+S17-S20</f>
        <v>0</v>
      </c>
      <c r="T21" s="29">
        <f>+T19-T20</f>
        <v>424.6</v>
      </c>
      <c r="V21" s="195"/>
      <c r="Y21" s="29"/>
    </row>
    <row r="22" spans="1:27" s="30" customFormat="1" ht="15.75" customHeight="1" x14ac:dyDescent="0.2">
      <c r="A22" s="43">
        <v>6</v>
      </c>
      <c r="B22" s="230" t="s">
        <v>237</v>
      </c>
      <c r="C22" s="232" t="s">
        <v>205</v>
      </c>
      <c r="D22" s="43"/>
      <c r="E22" s="187">
        <v>2022</v>
      </c>
      <c r="F22" s="231">
        <v>500</v>
      </c>
      <c r="G22" s="28">
        <f t="shared" si="5"/>
        <v>500</v>
      </c>
      <c r="H22" s="28">
        <f t="shared" si="4"/>
        <v>500</v>
      </c>
      <c r="I22" s="28">
        <v>0</v>
      </c>
      <c r="J22" s="28"/>
      <c r="K22" s="28">
        <f t="shared" si="3"/>
        <v>0</v>
      </c>
      <c r="L22" s="259"/>
      <c r="M22" s="28"/>
      <c r="N22" s="255"/>
      <c r="O22" s="176"/>
      <c r="P22" s="176"/>
      <c r="Q22" s="176"/>
      <c r="R22" s="176"/>
      <c r="V22" s="195"/>
      <c r="Y22" s="29"/>
    </row>
    <row r="23" spans="1:27" s="8" customFormat="1" ht="25.5" x14ac:dyDescent="0.2">
      <c r="A23" s="247" t="s">
        <v>58</v>
      </c>
      <c r="B23" s="9" t="s">
        <v>20</v>
      </c>
      <c r="C23" s="43"/>
      <c r="D23" s="241"/>
      <c r="E23" s="28"/>
      <c r="F23" s="16">
        <f>+F24</f>
        <v>3015</v>
      </c>
      <c r="G23" s="16">
        <f t="shared" ref="G23" si="6">H23+I23</f>
        <v>3051</v>
      </c>
      <c r="H23" s="16">
        <f>H24</f>
        <v>3051</v>
      </c>
      <c r="I23" s="16"/>
      <c r="J23" s="16"/>
      <c r="K23" s="16">
        <f t="shared" si="3"/>
        <v>-36</v>
      </c>
      <c r="L23" s="3"/>
      <c r="M23" s="3"/>
      <c r="N23" s="203" t="e">
        <f>+N24/5</f>
        <v>#REF!</v>
      </c>
      <c r="O23" s="177"/>
      <c r="P23" s="177"/>
      <c r="Q23" s="177"/>
      <c r="R23" s="177"/>
      <c r="V23" s="195"/>
      <c r="Z23" s="234">
        <f>+F28-Z18</f>
        <v>869</v>
      </c>
    </row>
    <row r="24" spans="1:27" s="30" customFormat="1" ht="25.5" x14ac:dyDescent="0.2">
      <c r="A24" s="247"/>
      <c r="B24" s="10" t="s">
        <v>21</v>
      </c>
      <c r="C24" s="43"/>
      <c r="D24" s="247"/>
      <c r="E24" s="28"/>
      <c r="F24" s="16">
        <f>+F25+F27</f>
        <v>3015</v>
      </c>
      <c r="G24" s="16">
        <f>+G25+G27</f>
        <v>3051</v>
      </c>
      <c r="H24" s="16">
        <f>+H25+H27</f>
        <v>3051</v>
      </c>
      <c r="I24" s="16">
        <f>+I25+I27</f>
        <v>0</v>
      </c>
      <c r="J24" s="16" t="e">
        <f>+#REF!</f>
        <v>#REF!</v>
      </c>
      <c r="K24" s="16">
        <f t="shared" si="3"/>
        <v>-36</v>
      </c>
      <c r="L24" s="3"/>
      <c r="M24" s="3"/>
      <c r="N24" s="249" t="e">
        <f>+#REF!-H25</f>
        <v>#REF!</v>
      </c>
      <c r="O24" s="175"/>
      <c r="P24" s="175"/>
      <c r="Q24" s="175"/>
      <c r="R24" s="175"/>
      <c r="V24" s="195"/>
      <c r="AA24" s="30">
        <v>3015</v>
      </c>
    </row>
    <row r="25" spans="1:27" s="17" customFormat="1" ht="15" customHeight="1" x14ac:dyDescent="0.2">
      <c r="A25" s="15" t="s">
        <v>80</v>
      </c>
      <c r="B25" s="166" t="s">
        <v>174</v>
      </c>
      <c r="C25" s="15"/>
      <c r="D25" s="15"/>
      <c r="E25" s="16"/>
      <c r="F25" s="16">
        <f>+SUM(F26:F26)</f>
        <v>800</v>
      </c>
      <c r="G25" s="16">
        <f>+H25+I25</f>
        <v>800</v>
      </c>
      <c r="H25" s="16">
        <f>+SUM(H26:H26)</f>
        <v>800</v>
      </c>
      <c r="I25" s="16">
        <f>+SUM(I26:I26)</f>
        <v>0</v>
      </c>
      <c r="J25" s="16">
        <f>+SUM(J26:J26)</f>
        <v>0</v>
      </c>
      <c r="K25" s="16">
        <f t="shared" si="3"/>
        <v>0</v>
      </c>
      <c r="L25" s="16"/>
      <c r="M25" s="16"/>
      <c r="N25" s="255"/>
      <c r="O25" s="176">
        <v>5500</v>
      </c>
      <c r="P25" s="176">
        <v>1320</v>
      </c>
      <c r="Q25" s="176">
        <v>1200</v>
      </c>
      <c r="R25" s="176">
        <v>120</v>
      </c>
      <c r="V25" s="195"/>
      <c r="AA25" s="173">
        <f>+H24-AA24</f>
        <v>36</v>
      </c>
    </row>
    <row r="26" spans="1:27" s="224" customFormat="1" ht="25.5" x14ac:dyDescent="0.2">
      <c r="A26" s="219" t="s">
        <v>61</v>
      </c>
      <c r="B26" s="220" t="s">
        <v>176</v>
      </c>
      <c r="C26" s="219" t="s">
        <v>204</v>
      </c>
      <c r="D26" s="219"/>
      <c r="E26" s="221">
        <v>2022</v>
      </c>
      <c r="F26" s="222">
        <v>800</v>
      </c>
      <c r="G26" s="222">
        <f t="shared" ref="G26" si="7">+H26+I26</f>
        <v>800</v>
      </c>
      <c r="H26" s="222">
        <f>+F26</f>
        <v>800</v>
      </c>
      <c r="I26" s="222"/>
      <c r="J26" s="222"/>
      <c r="K26" s="222">
        <f t="shared" si="3"/>
        <v>0</v>
      </c>
      <c r="L26" s="243" t="s">
        <v>245</v>
      </c>
      <c r="M26" s="222"/>
      <c r="N26" s="255"/>
      <c r="O26" s="223"/>
      <c r="P26" s="223"/>
      <c r="Q26" s="223"/>
      <c r="R26" s="223"/>
      <c r="V26" s="225"/>
    </row>
    <row r="27" spans="1:27" s="17" customFormat="1" ht="15.75" customHeight="1" x14ac:dyDescent="0.2">
      <c r="A27" s="15" t="s">
        <v>242</v>
      </c>
      <c r="B27" s="166" t="s">
        <v>184</v>
      </c>
      <c r="C27" s="15"/>
      <c r="D27" s="15"/>
      <c r="E27" s="187"/>
      <c r="F27" s="16">
        <f>+SUM(F28:F29)</f>
        <v>2215</v>
      </c>
      <c r="G27" s="16">
        <f>+SUM(G28:G29)</f>
        <v>2251</v>
      </c>
      <c r="H27" s="16">
        <f>+SUM(H28:H29)</f>
        <v>2251</v>
      </c>
      <c r="I27" s="16">
        <f>+SUM(I28:I29)</f>
        <v>0</v>
      </c>
      <c r="J27" s="16">
        <f>+SUM(J28:J29)</f>
        <v>0</v>
      </c>
      <c r="K27" s="16">
        <f t="shared" si="3"/>
        <v>-36</v>
      </c>
      <c r="L27" s="16"/>
      <c r="M27" s="16"/>
      <c r="N27" s="255"/>
      <c r="O27" s="176">
        <v>6000</v>
      </c>
      <c r="P27" s="176">
        <v>2036</v>
      </c>
      <c r="Q27" s="176">
        <v>1851</v>
      </c>
      <c r="R27" s="176">
        <v>185</v>
      </c>
      <c r="S27" s="173">
        <f>+G27-P27</f>
        <v>215</v>
      </c>
      <c r="T27" s="173">
        <f>+H27-Q27</f>
        <v>400</v>
      </c>
      <c r="U27" s="173">
        <f>+I27-R27</f>
        <v>-185</v>
      </c>
      <c r="V27" s="195"/>
      <c r="Z27" s="230" t="s">
        <v>238</v>
      </c>
    </row>
    <row r="28" spans="1:27" s="30" customFormat="1" x14ac:dyDescent="0.2">
      <c r="A28" s="232" t="s">
        <v>61</v>
      </c>
      <c r="B28" s="230" t="s">
        <v>192</v>
      </c>
      <c r="C28" s="232" t="s">
        <v>205</v>
      </c>
      <c r="D28" s="232"/>
      <c r="E28" s="233">
        <v>2022</v>
      </c>
      <c r="F28" s="231">
        <v>1115</v>
      </c>
      <c r="G28" s="231">
        <f t="shared" ref="G28:G29" si="8">+H28+I28</f>
        <v>1151</v>
      </c>
      <c r="H28" s="231">
        <v>1151</v>
      </c>
      <c r="I28" s="231"/>
      <c r="J28" s="231"/>
      <c r="K28" s="231">
        <f t="shared" si="3"/>
        <v>-36</v>
      </c>
      <c r="L28" s="259" t="s">
        <v>184</v>
      </c>
      <c r="M28" s="28"/>
      <c r="N28" s="255"/>
      <c r="O28" s="176"/>
      <c r="P28" s="176"/>
      <c r="Q28" s="176"/>
      <c r="R28" s="176"/>
      <c r="V28" s="195"/>
    </row>
    <row r="29" spans="1:27" s="30" customFormat="1" ht="15.75" customHeight="1" x14ac:dyDescent="0.2">
      <c r="A29" s="232" t="s">
        <v>62</v>
      </c>
      <c r="B29" s="230" t="s">
        <v>239</v>
      </c>
      <c r="C29" s="232" t="s">
        <v>222</v>
      </c>
      <c r="D29" s="232"/>
      <c r="E29" s="233">
        <v>2022</v>
      </c>
      <c r="F29" s="231">
        <v>1100</v>
      </c>
      <c r="G29" s="231">
        <f t="shared" si="8"/>
        <v>1100</v>
      </c>
      <c r="H29" s="231">
        <f>+F29</f>
        <v>1100</v>
      </c>
      <c r="I29" s="231"/>
      <c r="J29" s="231"/>
      <c r="K29" s="231">
        <f t="shared" si="3"/>
        <v>0</v>
      </c>
      <c r="L29" s="259"/>
      <c r="M29" s="28"/>
      <c r="N29" s="255"/>
      <c r="O29" s="176"/>
      <c r="P29" s="176"/>
      <c r="Q29" s="176"/>
      <c r="R29" s="176"/>
      <c r="S29" s="30">
        <f>+S27/5</f>
        <v>43</v>
      </c>
      <c r="V29" s="195"/>
    </row>
    <row r="30" spans="1:27" s="17" customFormat="1" ht="25.5" x14ac:dyDescent="0.2">
      <c r="A30" s="15" t="s">
        <v>64</v>
      </c>
      <c r="B30" s="18" t="s">
        <v>231</v>
      </c>
      <c r="C30" s="58"/>
      <c r="D30" s="58"/>
      <c r="E30" s="16"/>
      <c r="F30" s="16">
        <f>+F31</f>
        <v>1021</v>
      </c>
      <c r="G30" s="16">
        <f t="shared" ref="G30:I30" si="9">+G31</f>
        <v>1021</v>
      </c>
      <c r="H30" s="16">
        <f t="shared" si="9"/>
        <v>1021</v>
      </c>
      <c r="I30" s="16">
        <f t="shared" si="9"/>
        <v>0</v>
      </c>
      <c r="J30" s="16"/>
      <c r="K30" s="16">
        <f t="shared" si="3"/>
        <v>0</v>
      </c>
      <c r="L30" s="16"/>
      <c r="M30" s="16"/>
      <c r="N30" s="204"/>
      <c r="O30" s="178"/>
      <c r="P30" s="178"/>
      <c r="Q30" s="178"/>
      <c r="R30" s="178"/>
      <c r="S30" s="61"/>
      <c r="V30" s="195"/>
    </row>
    <row r="31" spans="1:27" s="30" customFormat="1" ht="25.5" x14ac:dyDescent="0.2">
      <c r="A31" s="43">
        <v>1</v>
      </c>
      <c r="B31" s="50" t="s">
        <v>246</v>
      </c>
      <c r="C31" s="43" t="s">
        <v>249</v>
      </c>
      <c r="D31" s="43"/>
      <c r="E31" s="187">
        <v>2022</v>
      </c>
      <c r="F31" s="28">
        <v>1021</v>
      </c>
      <c r="G31" s="28">
        <v>1021</v>
      </c>
      <c r="H31" s="28">
        <f>+G31</f>
        <v>1021</v>
      </c>
      <c r="I31" s="28"/>
      <c r="J31" s="28"/>
      <c r="K31" s="28">
        <f t="shared" si="3"/>
        <v>0</v>
      </c>
      <c r="L31" s="243" t="s">
        <v>184</v>
      </c>
      <c r="M31" s="28"/>
      <c r="N31" s="47" t="s">
        <v>136</v>
      </c>
      <c r="O31" s="176"/>
      <c r="P31" s="176"/>
      <c r="Q31" s="176"/>
      <c r="R31" s="176"/>
      <c r="V31" s="195"/>
    </row>
    <row r="32" spans="1:27" s="17" customFormat="1" ht="25.5" x14ac:dyDescent="0.2">
      <c r="A32" s="15" t="s">
        <v>63</v>
      </c>
      <c r="B32" s="18" t="s">
        <v>43</v>
      </c>
      <c r="C32" s="51"/>
      <c r="D32" s="51"/>
      <c r="E32" s="16"/>
      <c r="F32" s="16">
        <f>+F33</f>
        <v>85</v>
      </c>
      <c r="G32" s="16">
        <f t="shared" ref="G32:H32" si="10">+G33</f>
        <v>50</v>
      </c>
      <c r="H32" s="16">
        <f t="shared" si="10"/>
        <v>85</v>
      </c>
      <c r="I32" s="16">
        <f t="shared" ref="I32" si="11">I33</f>
        <v>0</v>
      </c>
      <c r="J32" s="16"/>
      <c r="K32" s="16">
        <f t="shared" si="3"/>
        <v>0</v>
      </c>
      <c r="L32" s="16"/>
      <c r="M32" s="16"/>
      <c r="N32" s="205"/>
      <c r="O32" s="181"/>
      <c r="P32" s="181"/>
      <c r="Q32" s="181"/>
      <c r="R32" s="181"/>
      <c r="V32" s="195"/>
    </row>
    <row r="33" spans="1:22" s="30" customFormat="1" ht="25.5" x14ac:dyDescent="0.2">
      <c r="A33" s="43">
        <v>1</v>
      </c>
      <c r="B33" s="50" t="s">
        <v>241</v>
      </c>
      <c r="C33" s="41" t="s">
        <v>250</v>
      </c>
      <c r="D33" s="43"/>
      <c r="E33" s="187">
        <v>2022</v>
      </c>
      <c r="F33" s="28">
        <v>85</v>
      </c>
      <c r="G33" s="28">
        <v>50</v>
      </c>
      <c r="H33" s="28">
        <v>85</v>
      </c>
      <c r="I33" s="28"/>
      <c r="J33" s="28"/>
      <c r="K33" s="28">
        <f t="shared" si="3"/>
        <v>0</v>
      </c>
      <c r="L33" s="243" t="s">
        <v>184</v>
      </c>
      <c r="M33" s="28"/>
      <c r="N33" s="47" t="s">
        <v>137</v>
      </c>
      <c r="O33" s="176"/>
      <c r="P33" s="176"/>
      <c r="Q33" s="176"/>
      <c r="R33" s="176"/>
      <c r="V33" s="195"/>
    </row>
  </sheetData>
  <mergeCells count="11">
    <mergeCell ref="N11:N22"/>
    <mergeCell ref="L13:L15"/>
    <mergeCell ref="L17:L22"/>
    <mergeCell ref="N25:N29"/>
    <mergeCell ref="L28:L29"/>
    <mergeCell ref="G6:I6"/>
    <mergeCell ref="A1:N1"/>
    <mergeCell ref="A2:N2"/>
    <mergeCell ref="A3:N3"/>
    <mergeCell ref="A4:N4"/>
    <mergeCell ref="H5:N5"/>
  </mergeCells>
  <pageMargins left="0.5" right="0" top="0.2" bottom="0.25" header="0.3" footer="0.25"/>
  <pageSetup paperSize="9" scale="93"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3"/>
  <sheetViews>
    <sheetView tabSelected="1" view="pageBreakPreview" topLeftCell="A19" zoomScaleNormal="100" zoomScaleSheetLayoutView="100" workbookViewId="0">
      <selection activeCell="C31" sqref="C31:E33"/>
    </sheetView>
  </sheetViews>
  <sheetFormatPr defaultColWidth="9" defaultRowHeight="12.75" x14ac:dyDescent="0.2"/>
  <cols>
    <col min="1" max="1" width="5" style="1" customWidth="1"/>
    <col min="2" max="2" width="78.125" style="1" customWidth="1"/>
    <col min="3" max="3" width="14.875" style="35" customWidth="1"/>
    <col min="4" max="4" width="9.625" style="35" hidden="1" customWidth="1"/>
    <col min="5" max="5" width="9.875" style="1" customWidth="1"/>
    <col min="6" max="6" width="7.875" style="1" hidden="1" customWidth="1"/>
    <col min="7" max="7" width="8" style="1" hidden="1" customWidth="1"/>
    <col min="8" max="8" width="12.5" style="12" customWidth="1"/>
    <col min="9" max="10" width="8.25" style="1" hidden="1" customWidth="1"/>
    <col min="11" max="11" width="9.625" style="1" hidden="1" customWidth="1"/>
    <col min="12" max="12" width="9.875" style="1" customWidth="1"/>
    <col min="13" max="13" width="8.25" style="1" customWidth="1"/>
    <col min="14" max="14" width="18.875" style="47" hidden="1" customWidth="1"/>
    <col min="15" max="15" width="5.75" style="47" hidden="1" customWidth="1"/>
    <col min="16" max="16" width="4.25" style="47" hidden="1" customWidth="1"/>
    <col min="17" max="18" width="4.75" style="47" hidden="1" customWidth="1"/>
    <col min="19" max="19" width="6.625" style="1" hidden="1" customWidth="1"/>
    <col min="20" max="20" width="0" style="1" hidden="1" customWidth="1"/>
    <col min="21" max="21" width="5.625" style="1" hidden="1" customWidth="1"/>
    <col min="22" max="22" width="6" style="1" hidden="1" customWidth="1"/>
    <col min="23" max="23" width="5.75" style="1" hidden="1" customWidth="1"/>
    <col min="24" max="24" width="5.25" style="1" hidden="1" customWidth="1"/>
    <col min="25" max="16384" width="9" style="1"/>
  </cols>
  <sheetData>
    <row r="1" spans="1:27" ht="14.25" x14ac:dyDescent="0.2">
      <c r="A1" s="251" t="s">
        <v>248</v>
      </c>
      <c r="B1" s="251"/>
      <c r="C1" s="251"/>
      <c r="D1" s="251"/>
      <c r="E1" s="251"/>
      <c r="F1" s="251"/>
      <c r="G1" s="251"/>
      <c r="H1" s="251"/>
      <c r="I1" s="251"/>
      <c r="J1" s="251"/>
      <c r="K1" s="251"/>
      <c r="L1" s="251"/>
      <c r="M1" s="251"/>
      <c r="N1" s="251"/>
      <c r="O1" s="209"/>
      <c r="P1" s="209"/>
      <c r="Q1" s="209"/>
      <c r="R1" s="209"/>
    </row>
    <row r="2" spans="1:27" ht="14.25" x14ac:dyDescent="0.2">
      <c r="A2" s="252" t="s">
        <v>247</v>
      </c>
      <c r="B2" s="252"/>
      <c r="C2" s="252"/>
      <c r="D2" s="252"/>
      <c r="E2" s="252"/>
      <c r="F2" s="252"/>
      <c r="G2" s="252"/>
      <c r="H2" s="252"/>
      <c r="I2" s="252"/>
      <c r="J2" s="252"/>
      <c r="K2" s="252"/>
      <c r="L2" s="252"/>
      <c r="M2" s="252"/>
      <c r="N2" s="252"/>
      <c r="O2" s="210"/>
      <c r="P2" s="210"/>
      <c r="Q2" s="210"/>
      <c r="R2" s="210"/>
    </row>
    <row r="3" spans="1:27" ht="14.25" x14ac:dyDescent="0.2">
      <c r="A3" s="252" t="s">
        <v>228</v>
      </c>
      <c r="B3" s="252"/>
      <c r="C3" s="252"/>
      <c r="D3" s="252"/>
      <c r="E3" s="252"/>
      <c r="F3" s="252"/>
      <c r="G3" s="252"/>
      <c r="H3" s="252"/>
      <c r="I3" s="252"/>
      <c r="J3" s="252"/>
      <c r="K3" s="252"/>
      <c r="L3" s="252"/>
      <c r="M3" s="252"/>
      <c r="N3" s="252"/>
      <c r="O3" s="210"/>
      <c r="P3" s="210"/>
      <c r="Q3" s="210"/>
      <c r="R3" s="210"/>
    </row>
    <row r="4" spans="1:27" ht="15" x14ac:dyDescent="0.2">
      <c r="A4" s="253" t="s">
        <v>243</v>
      </c>
      <c r="B4" s="253"/>
      <c r="C4" s="253"/>
      <c r="D4" s="253"/>
      <c r="E4" s="253"/>
      <c r="F4" s="253"/>
      <c r="G4" s="253"/>
      <c r="H4" s="253"/>
      <c r="I4" s="253"/>
      <c r="J4" s="253"/>
      <c r="K4" s="253"/>
      <c r="L4" s="253"/>
      <c r="M4" s="253"/>
      <c r="N4" s="253"/>
      <c r="O4" s="211"/>
      <c r="P4" s="211"/>
      <c r="Q4" s="211">
        <v>689</v>
      </c>
      <c r="R4" s="211"/>
    </row>
    <row r="5" spans="1:27" x14ac:dyDescent="0.2">
      <c r="A5" s="46"/>
      <c r="B5" s="46"/>
      <c r="C5" s="46"/>
      <c r="D5" s="46"/>
      <c r="E5" s="46"/>
      <c r="F5" s="46"/>
      <c r="G5" s="46"/>
      <c r="H5" s="254" t="s">
        <v>102</v>
      </c>
      <c r="I5" s="254"/>
      <c r="J5" s="254"/>
      <c r="K5" s="254"/>
      <c r="L5" s="254"/>
      <c r="M5" s="254"/>
      <c r="N5" s="254"/>
      <c r="O5" s="174"/>
      <c r="P5" s="174"/>
      <c r="Q5" s="174"/>
      <c r="R5" s="174"/>
    </row>
    <row r="6" spans="1:27" ht="38.25" x14ac:dyDescent="0.2">
      <c r="A6" s="237" t="s">
        <v>0</v>
      </c>
      <c r="B6" s="237" t="s">
        <v>84</v>
      </c>
      <c r="C6" s="238" t="s">
        <v>90</v>
      </c>
      <c r="D6" s="237" t="s">
        <v>85</v>
      </c>
      <c r="E6" s="239" t="s">
        <v>88</v>
      </c>
      <c r="F6" s="239" t="s">
        <v>101</v>
      </c>
      <c r="G6" s="250" t="s">
        <v>244</v>
      </c>
      <c r="H6" s="250"/>
      <c r="I6" s="250"/>
      <c r="J6" s="9" t="s">
        <v>177</v>
      </c>
      <c r="K6" s="207" t="s">
        <v>177</v>
      </c>
      <c r="L6" s="238" t="s">
        <v>89</v>
      </c>
      <c r="M6" s="238" t="s">
        <v>233</v>
      </c>
      <c r="N6" s="240" t="s">
        <v>89</v>
      </c>
      <c r="O6" s="175"/>
      <c r="P6" s="175"/>
      <c r="Q6" s="175" t="s">
        <v>232</v>
      </c>
      <c r="R6" s="175">
        <v>3600</v>
      </c>
    </row>
    <row r="7" spans="1:27" x14ac:dyDescent="0.2">
      <c r="A7" s="206"/>
      <c r="B7" s="206" t="s">
        <v>1</v>
      </c>
      <c r="C7" s="207"/>
      <c r="D7" s="206"/>
      <c r="E7" s="208"/>
      <c r="F7" s="3" t="e">
        <f>+F8+F11+F23+F30+F32</f>
        <v>#REF!</v>
      </c>
      <c r="G7" s="3" t="e">
        <f>+G8+G11+G23+G30+G32</f>
        <v>#REF!</v>
      </c>
      <c r="H7" s="3">
        <f>+H8+H11+H23+H30+H32</f>
        <v>11253</v>
      </c>
      <c r="I7" s="3" t="e">
        <f>+I8+I11+I23+I30+I32</f>
        <v>#REF!</v>
      </c>
      <c r="J7" s="3">
        <f>+J8+J11+J23+J30+J32</f>
        <v>0</v>
      </c>
      <c r="K7" s="3" t="e">
        <f t="shared" ref="K7:K33" si="0">+F7-H7</f>
        <v>#REF!</v>
      </c>
      <c r="L7" s="3"/>
      <c r="M7" s="3"/>
      <c r="N7" s="213"/>
      <c r="O7" s="175"/>
      <c r="P7" s="175"/>
      <c r="Q7" s="175">
        <f>1980+4415</f>
        <v>6395</v>
      </c>
      <c r="R7" s="175"/>
      <c r="S7" s="27"/>
      <c r="T7" s="26"/>
      <c r="U7" s="38"/>
      <c r="V7" s="195"/>
      <c r="W7" s="38"/>
      <c r="X7" s="38"/>
      <c r="Y7" s="14"/>
    </row>
    <row r="8" spans="1:27" x14ac:dyDescent="0.2">
      <c r="A8" s="206" t="s">
        <v>52</v>
      </c>
      <c r="B8" s="2" t="s">
        <v>3</v>
      </c>
      <c r="C8" s="207"/>
      <c r="D8" s="207"/>
      <c r="E8" s="3"/>
      <c r="F8" s="3" t="e">
        <f>+F9</f>
        <v>#REF!</v>
      </c>
      <c r="G8" s="3" t="e">
        <f>+G9</f>
        <v>#REF!</v>
      </c>
      <c r="H8" s="3">
        <f t="shared" ref="H8:J8" si="1">+H9</f>
        <v>500</v>
      </c>
      <c r="I8" s="3" t="e">
        <f t="shared" si="1"/>
        <v>#REF!</v>
      </c>
      <c r="J8" s="3">
        <f t="shared" si="1"/>
        <v>0</v>
      </c>
      <c r="K8" s="16" t="e">
        <f t="shared" si="0"/>
        <v>#REF!</v>
      </c>
      <c r="L8" s="3"/>
      <c r="M8" s="3"/>
      <c r="N8" s="213"/>
      <c r="O8" s="175"/>
      <c r="P8" s="175"/>
      <c r="Q8" s="175"/>
      <c r="R8" s="175"/>
      <c r="S8" s="14">
        <v>5814</v>
      </c>
      <c r="U8" s="14"/>
      <c r="V8" s="195"/>
    </row>
    <row r="9" spans="1:27" s="25" customFormat="1" ht="13.5" customHeight="1" x14ac:dyDescent="0.25">
      <c r="A9" s="52" t="s">
        <v>80</v>
      </c>
      <c r="B9" s="53" t="s">
        <v>134</v>
      </c>
      <c r="C9" s="54"/>
      <c r="D9" s="54"/>
      <c r="E9" s="22"/>
      <c r="F9" s="22" t="e">
        <f>SUM(#REF!)</f>
        <v>#REF!</v>
      </c>
      <c r="G9" s="22" t="e">
        <f>+#REF!</f>
        <v>#REF!</v>
      </c>
      <c r="H9" s="22">
        <f>+H10</f>
        <v>500</v>
      </c>
      <c r="I9" s="22" t="e">
        <f>+#REF!</f>
        <v>#REF!</v>
      </c>
      <c r="J9" s="22"/>
      <c r="K9" s="16" t="e">
        <f t="shared" si="0"/>
        <v>#REF!</v>
      </c>
      <c r="L9" s="22"/>
      <c r="M9" s="22"/>
      <c r="N9" s="236" t="s">
        <v>166</v>
      </c>
      <c r="O9" s="176" t="e">
        <f>+#REF!+#REF!</f>
        <v>#REF!</v>
      </c>
      <c r="P9" s="176"/>
      <c r="Q9" s="176"/>
      <c r="R9" s="176"/>
      <c r="S9" s="55"/>
      <c r="V9" s="195"/>
    </row>
    <row r="10" spans="1:27" s="30" customFormat="1" ht="25.5" x14ac:dyDescent="0.2">
      <c r="A10" s="43">
        <v>1</v>
      </c>
      <c r="B10" s="50" t="s">
        <v>234</v>
      </c>
      <c r="C10" s="43" t="s">
        <v>203</v>
      </c>
      <c r="D10" s="43"/>
      <c r="E10" s="187">
        <v>2022</v>
      </c>
      <c r="F10" s="28">
        <v>500</v>
      </c>
      <c r="G10" s="28">
        <v>500</v>
      </c>
      <c r="H10" s="28">
        <v>500</v>
      </c>
      <c r="I10" s="28">
        <v>500</v>
      </c>
      <c r="J10" s="28">
        <v>500</v>
      </c>
      <c r="K10" s="28">
        <v>500</v>
      </c>
      <c r="L10" s="214" t="s">
        <v>174</v>
      </c>
      <c r="M10" s="28"/>
      <c r="N10" s="212"/>
      <c r="O10" s="176"/>
      <c r="P10" s="176"/>
      <c r="Q10" s="176"/>
      <c r="R10" s="176"/>
      <c r="S10" s="29"/>
      <c r="V10" s="195"/>
    </row>
    <row r="11" spans="1:27" s="8" customFormat="1" x14ac:dyDescent="0.2">
      <c r="A11" s="206" t="s">
        <v>57</v>
      </c>
      <c r="B11" s="10" t="s">
        <v>11</v>
      </c>
      <c r="C11" s="43"/>
      <c r="D11" s="206"/>
      <c r="E11" s="28"/>
      <c r="F11" s="16">
        <f>+F12+F16</f>
        <v>6596</v>
      </c>
      <c r="G11" s="16">
        <f>+G12+G16</f>
        <v>8946</v>
      </c>
      <c r="H11" s="16">
        <f>+H12+H16</f>
        <v>6596</v>
      </c>
      <c r="I11" s="16"/>
      <c r="J11" s="16"/>
      <c r="K11" s="16">
        <f t="shared" si="0"/>
        <v>0</v>
      </c>
      <c r="L11" s="16"/>
      <c r="M11" s="3"/>
      <c r="N11" s="255" t="s">
        <v>167</v>
      </c>
      <c r="O11" s="176">
        <v>6596</v>
      </c>
      <c r="P11" s="176"/>
      <c r="Q11" s="176">
        <f>+O11-G11</f>
        <v>-2350</v>
      </c>
      <c r="R11" s="176"/>
      <c r="V11" s="195"/>
      <c r="Z11" s="8">
        <v>6596</v>
      </c>
      <c r="AA11" s="234">
        <f>+Z11-H11</f>
        <v>0</v>
      </c>
    </row>
    <row r="12" spans="1:27" s="17" customFormat="1" x14ac:dyDescent="0.2">
      <c r="A12" s="15" t="s">
        <v>80</v>
      </c>
      <c r="B12" s="166" t="s">
        <v>174</v>
      </c>
      <c r="C12" s="15"/>
      <c r="D12" s="15"/>
      <c r="E12" s="16"/>
      <c r="F12" s="16">
        <f>+F13+F14+F15</f>
        <v>2350</v>
      </c>
      <c r="G12" s="16">
        <f t="shared" ref="G12" si="2">+SUM(G13:J15)</f>
        <v>4700</v>
      </c>
      <c r="H12" s="16">
        <f>+SUM(H13:K15)</f>
        <v>2350</v>
      </c>
      <c r="I12" s="16">
        <f>+SUM(I13:I14)</f>
        <v>0</v>
      </c>
      <c r="J12" s="16">
        <f>+SUM(J13:J14)</f>
        <v>0</v>
      </c>
      <c r="K12" s="16">
        <f t="shared" si="0"/>
        <v>0</v>
      </c>
      <c r="L12" s="16"/>
      <c r="M12" s="16"/>
      <c r="N12" s="255"/>
      <c r="O12" s="176"/>
      <c r="P12" s="176"/>
      <c r="Q12" s="176">
        <f>+Q11/12</f>
        <v>-195.83333333333334</v>
      </c>
      <c r="R12" s="176"/>
      <c r="S12" s="173">
        <f>+G12+G16</f>
        <v>8946</v>
      </c>
      <c r="V12" s="195"/>
    </row>
    <row r="13" spans="1:27" s="228" customFormat="1" ht="15" customHeight="1" x14ac:dyDescent="0.2">
      <c r="A13" s="219">
        <v>1</v>
      </c>
      <c r="B13" s="220" t="s">
        <v>182</v>
      </c>
      <c r="C13" s="219" t="s">
        <v>211</v>
      </c>
      <c r="D13" s="219"/>
      <c r="E13" s="221">
        <v>2022</v>
      </c>
      <c r="F13" s="222">
        <v>700</v>
      </c>
      <c r="G13" s="222">
        <f t="shared" ref="G13:G15" si="3">+H13+I13</f>
        <v>700</v>
      </c>
      <c r="H13" s="222">
        <f>+F13</f>
        <v>700</v>
      </c>
      <c r="I13" s="226"/>
      <c r="J13" s="226"/>
      <c r="K13" s="226"/>
      <c r="L13" s="256" t="s">
        <v>174</v>
      </c>
      <c r="M13" s="226"/>
      <c r="N13" s="255"/>
      <c r="O13" s="227"/>
      <c r="P13" s="227"/>
      <c r="Q13" s="227"/>
      <c r="R13" s="227"/>
      <c r="V13" s="229"/>
      <c r="W13" s="229"/>
      <c r="Z13" s="229">
        <f>+H12+H25</f>
        <v>3150</v>
      </c>
    </row>
    <row r="14" spans="1:27" s="224" customFormat="1" ht="15" customHeight="1" x14ac:dyDescent="0.2">
      <c r="A14" s="219">
        <v>2</v>
      </c>
      <c r="B14" s="220" t="s">
        <v>187</v>
      </c>
      <c r="C14" s="219" t="s">
        <v>203</v>
      </c>
      <c r="D14" s="219"/>
      <c r="E14" s="221">
        <v>2022</v>
      </c>
      <c r="F14" s="222">
        <v>850</v>
      </c>
      <c r="G14" s="222">
        <f t="shared" si="3"/>
        <v>850</v>
      </c>
      <c r="H14" s="222">
        <f>+F14</f>
        <v>850</v>
      </c>
      <c r="I14" s="222">
        <v>0</v>
      </c>
      <c r="J14" s="222"/>
      <c r="K14" s="222">
        <f t="shared" si="0"/>
        <v>0</v>
      </c>
      <c r="L14" s="257"/>
      <c r="M14" s="222"/>
      <c r="N14" s="255"/>
      <c r="O14" s="223"/>
      <c r="P14" s="223"/>
      <c r="Q14" s="223"/>
      <c r="R14" s="223"/>
      <c r="S14" s="224">
        <f>+I16/8</f>
        <v>0</v>
      </c>
      <c r="V14" s="225"/>
      <c r="AA14" s="235">
        <f>+AA11+F20</f>
        <v>846</v>
      </c>
    </row>
    <row r="15" spans="1:27" s="224" customFormat="1" ht="15" customHeight="1" x14ac:dyDescent="0.2">
      <c r="A15" s="219">
        <v>3</v>
      </c>
      <c r="B15" s="220" t="s">
        <v>175</v>
      </c>
      <c r="C15" s="219" t="s">
        <v>202</v>
      </c>
      <c r="D15" s="219"/>
      <c r="E15" s="221">
        <v>2022</v>
      </c>
      <c r="F15" s="222">
        <v>800</v>
      </c>
      <c r="G15" s="222">
        <f t="shared" si="3"/>
        <v>800</v>
      </c>
      <c r="H15" s="222">
        <f>+F15</f>
        <v>800</v>
      </c>
      <c r="I15" s="222"/>
      <c r="J15" s="222"/>
      <c r="K15" s="222"/>
      <c r="L15" s="258"/>
      <c r="M15" s="222"/>
      <c r="N15" s="255"/>
      <c r="O15" s="223"/>
      <c r="P15" s="223"/>
      <c r="Q15" s="223"/>
      <c r="R15" s="223"/>
      <c r="V15" s="225"/>
    </row>
    <row r="16" spans="1:27" s="30" customFormat="1" ht="15.75" customHeight="1" x14ac:dyDescent="0.2">
      <c r="A16" s="43" t="s">
        <v>242</v>
      </c>
      <c r="B16" s="166" t="s">
        <v>184</v>
      </c>
      <c r="C16" s="43"/>
      <c r="D16" s="43"/>
      <c r="E16" s="28"/>
      <c r="F16" s="16">
        <f>+SUM(F17:F22)</f>
        <v>4246</v>
      </c>
      <c r="G16" s="16">
        <f>+SUM(G17:G22)</f>
        <v>4246</v>
      </c>
      <c r="H16" s="16">
        <f>+SUM(H17:H22)</f>
        <v>4246</v>
      </c>
      <c r="I16" s="16">
        <f>+SUM(I17:I22)</f>
        <v>0</v>
      </c>
      <c r="J16" s="16">
        <f>+SUM(J17:J22)</f>
        <v>0</v>
      </c>
      <c r="K16" s="16">
        <f t="shared" si="0"/>
        <v>0</v>
      </c>
      <c r="L16" s="16"/>
      <c r="M16" s="16"/>
      <c r="N16" s="255"/>
      <c r="O16" s="176"/>
      <c r="P16" s="176">
        <f>+Q11/8</f>
        <v>-293.75</v>
      </c>
      <c r="Q16" s="176"/>
      <c r="R16" s="176"/>
      <c r="S16" s="29">
        <f>+SUM(H17:H22)</f>
        <v>4246</v>
      </c>
      <c r="T16" s="29">
        <f>+K16+H16</f>
        <v>4246</v>
      </c>
      <c r="V16" s="195"/>
      <c r="Z16" s="29">
        <f>+H16+H27</f>
        <v>6497</v>
      </c>
    </row>
    <row r="17" spans="1:27" s="30" customFormat="1" ht="15.75" customHeight="1" x14ac:dyDescent="0.2">
      <c r="A17" s="43">
        <v>1</v>
      </c>
      <c r="B17" s="230" t="s">
        <v>195</v>
      </c>
      <c r="C17" s="232" t="s">
        <v>205</v>
      </c>
      <c r="D17" s="43"/>
      <c r="E17" s="187">
        <v>2022</v>
      </c>
      <c r="F17" s="231">
        <v>700</v>
      </c>
      <c r="G17" s="28">
        <f>+H17+I17</f>
        <v>700</v>
      </c>
      <c r="H17" s="28">
        <f>+F17</f>
        <v>700</v>
      </c>
      <c r="I17" s="28">
        <v>0</v>
      </c>
      <c r="J17" s="28"/>
      <c r="K17" s="28">
        <f t="shared" si="0"/>
        <v>0</v>
      </c>
      <c r="L17" s="259" t="s">
        <v>220</v>
      </c>
      <c r="M17" s="28"/>
      <c r="N17" s="255"/>
      <c r="O17" s="176"/>
      <c r="P17" s="176"/>
      <c r="Q17" s="176"/>
      <c r="R17" s="176"/>
      <c r="S17" s="29">
        <f>+F17-G17</f>
        <v>0</v>
      </c>
      <c r="T17" s="29">
        <f>+F16*0.9</f>
        <v>3821.4</v>
      </c>
      <c r="V17" s="195"/>
      <c r="Y17" s="29"/>
      <c r="Z17" s="29">
        <f>+'[1]Dự kiến trình HĐND'!$H$21+'[1]Dự kiến trình HĐND'!$H$36</f>
        <v>6251</v>
      </c>
    </row>
    <row r="18" spans="1:27" s="30" customFormat="1" ht="15.75" customHeight="1" x14ac:dyDescent="0.2">
      <c r="A18" s="43">
        <v>2</v>
      </c>
      <c r="B18" s="230" t="s">
        <v>235</v>
      </c>
      <c r="C18" s="232" t="s">
        <v>240</v>
      </c>
      <c r="D18" s="43"/>
      <c r="E18" s="187">
        <v>2022</v>
      </c>
      <c r="F18" s="231">
        <v>700</v>
      </c>
      <c r="G18" s="28">
        <f t="shared" ref="G18:G22" si="4">+H18+I18</f>
        <v>700</v>
      </c>
      <c r="H18" s="28">
        <f t="shared" ref="H18:H22" si="5">+F18</f>
        <v>700</v>
      </c>
      <c r="I18" s="28">
        <v>0</v>
      </c>
      <c r="J18" s="28"/>
      <c r="K18" s="28">
        <f t="shared" si="0"/>
        <v>0</v>
      </c>
      <c r="L18" s="259"/>
      <c r="M18" s="28"/>
      <c r="N18" s="255"/>
      <c r="O18" s="176"/>
      <c r="P18" s="176"/>
      <c r="Q18" s="176"/>
      <c r="R18" s="176"/>
      <c r="S18" s="29">
        <f>+SUM(I17:I22)</f>
        <v>0</v>
      </c>
      <c r="V18" s="195"/>
      <c r="Y18" s="29"/>
      <c r="Z18" s="29">
        <f>+Z16-Z17</f>
        <v>246</v>
      </c>
    </row>
    <row r="19" spans="1:27" s="30" customFormat="1" ht="15.75" customHeight="1" x14ac:dyDescent="0.2">
      <c r="A19" s="43">
        <v>3</v>
      </c>
      <c r="B19" s="230" t="s">
        <v>191</v>
      </c>
      <c r="C19" s="232" t="s">
        <v>209</v>
      </c>
      <c r="D19" s="43"/>
      <c r="E19" s="187">
        <v>2022</v>
      </c>
      <c r="F19" s="231">
        <v>800</v>
      </c>
      <c r="G19" s="28">
        <f t="shared" si="4"/>
        <v>800</v>
      </c>
      <c r="H19" s="28">
        <f t="shared" si="5"/>
        <v>800</v>
      </c>
      <c r="I19" s="28">
        <v>0</v>
      </c>
      <c r="J19" s="28"/>
      <c r="K19" s="28">
        <f t="shared" si="0"/>
        <v>0</v>
      </c>
      <c r="L19" s="259"/>
      <c r="M19" s="28"/>
      <c r="N19" s="255"/>
      <c r="O19" s="176"/>
      <c r="P19" s="176"/>
      <c r="Q19" s="176"/>
      <c r="R19" s="176"/>
      <c r="T19" s="30">
        <f>+F16*0.1</f>
        <v>424.6</v>
      </c>
      <c r="V19" s="195"/>
      <c r="Y19" s="29"/>
    </row>
    <row r="20" spans="1:27" s="30" customFormat="1" ht="15.75" customHeight="1" x14ac:dyDescent="0.2">
      <c r="A20" s="43">
        <v>4</v>
      </c>
      <c r="B20" s="230" t="s">
        <v>238</v>
      </c>
      <c r="C20" s="232" t="s">
        <v>222</v>
      </c>
      <c r="D20" s="43"/>
      <c r="E20" s="187">
        <v>2022</v>
      </c>
      <c r="F20" s="231">
        <v>846</v>
      </c>
      <c r="G20" s="28">
        <f t="shared" si="4"/>
        <v>846</v>
      </c>
      <c r="H20" s="28">
        <f t="shared" si="5"/>
        <v>846</v>
      </c>
      <c r="I20" s="28">
        <v>0</v>
      </c>
      <c r="J20" s="28"/>
      <c r="K20" s="28">
        <f t="shared" si="0"/>
        <v>0</v>
      </c>
      <c r="L20" s="259"/>
      <c r="M20" s="28"/>
      <c r="N20" s="255"/>
      <c r="O20" s="176"/>
      <c r="P20" s="176"/>
      <c r="Q20" s="176"/>
      <c r="R20" s="176"/>
      <c r="S20" s="30">
        <f>+S17*0.9</f>
        <v>0</v>
      </c>
      <c r="T20" s="29">
        <f>+L16+I16</f>
        <v>0</v>
      </c>
      <c r="V20" s="195"/>
      <c r="Y20" s="29"/>
    </row>
    <row r="21" spans="1:27" s="30" customFormat="1" ht="15.75" customHeight="1" x14ac:dyDescent="0.2">
      <c r="A21" s="43">
        <v>5</v>
      </c>
      <c r="B21" s="230" t="s">
        <v>236</v>
      </c>
      <c r="C21" s="232" t="s">
        <v>224</v>
      </c>
      <c r="D21" s="43"/>
      <c r="E21" s="187">
        <v>2022</v>
      </c>
      <c r="F21" s="231">
        <v>700</v>
      </c>
      <c r="G21" s="28">
        <f t="shared" si="4"/>
        <v>700</v>
      </c>
      <c r="H21" s="28">
        <f t="shared" si="5"/>
        <v>700</v>
      </c>
      <c r="I21" s="28">
        <v>0</v>
      </c>
      <c r="J21" s="28"/>
      <c r="K21" s="28">
        <f t="shared" si="0"/>
        <v>0</v>
      </c>
      <c r="L21" s="259"/>
      <c r="M21" s="28"/>
      <c r="N21" s="255"/>
      <c r="O21" s="176"/>
      <c r="P21" s="176"/>
      <c r="Q21" s="176"/>
      <c r="R21" s="176"/>
      <c r="S21" s="29">
        <f>+S17-S20</f>
        <v>0</v>
      </c>
      <c r="T21" s="29">
        <f>+T19-T20</f>
        <v>424.6</v>
      </c>
      <c r="V21" s="195"/>
      <c r="Y21" s="29"/>
    </row>
    <row r="22" spans="1:27" s="30" customFormat="1" ht="15.75" customHeight="1" x14ac:dyDescent="0.2">
      <c r="A22" s="43">
        <v>6</v>
      </c>
      <c r="B22" s="230" t="s">
        <v>237</v>
      </c>
      <c r="C22" s="232" t="s">
        <v>205</v>
      </c>
      <c r="D22" s="43"/>
      <c r="E22" s="187">
        <v>2022</v>
      </c>
      <c r="F22" s="231">
        <v>500</v>
      </c>
      <c r="G22" s="28">
        <f t="shared" si="4"/>
        <v>500</v>
      </c>
      <c r="H22" s="28">
        <f t="shared" si="5"/>
        <v>500</v>
      </c>
      <c r="I22" s="28">
        <v>0</v>
      </c>
      <c r="J22" s="28"/>
      <c r="K22" s="28">
        <f t="shared" si="0"/>
        <v>0</v>
      </c>
      <c r="L22" s="259"/>
      <c r="M22" s="28"/>
      <c r="N22" s="255"/>
      <c r="O22" s="176"/>
      <c r="P22" s="176"/>
      <c r="Q22" s="176"/>
      <c r="R22" s="176"/>
      <c r="V22" s="195"/>
      <c r="Y22" s="29"/>
    </row>
    <row r="23" spans="1:27" s="8" customFormat="1" ht="25.5" x14ac:dyDescent="0.2">
      <c r="A23" s="206" t="s">
        <v>58</v>
      </c>
      <c r="B23" s="9" t="s">
        <v>20</v>
      </c>
      <c r="C23" s="43"/>
      <c r="D23" s="207"/>
      <c r="E23" s="28"/>
      <c r="F23" s="16">
        <f>+F24</f>
        <v>3015</v>
      </c>
      <c r="G23" s="16">
        <f t="shared" ref="G23" si="6">H23+I23</f>
        <v>3051</v>
      </c>
      <c r="H23" s="16">
        <f>H24</f>
        <v>3051</v>
      </c>
      <c r="I23" s="16"/>
      <c r="J23" s="16"/>
      <c r="K23" s="16">
        <f t="shared" si="0"/>
        <v>-36</v>
      </c>
      <c r="L23" s="3"/>
      <c r="M23" s="3"/>
      <c r="N23" s="203" t="e">
        <f>+N24/5</f>
        <v>#REF!</v>
      </c>
      <c r="O23" s="177"/>
      <c r="P23" s="177"/>
      <c r="Q23" s="177"/>
      <c r="R23" s="177"/>
      <c r="V23" s="195"/>
      <c r="Z23" s="234">
        <f>+F28-Z18</f>
        <v>869</v>
      </c>
    </row>
    <row r="24" spans="1:27" s="30" customFormat="1" ht="25.5" x14ac:dyDescent="0.2">
      <c r="A24" s="206"/>
      <c r="B24" s="10" t="s">
        <v>21</v>
      </c>
      <c r="C24" s="43"/>
      <c r="D24" s="206"/>
      <c r="E24" s="28"/>
      <c r="F24" s="16">
        <f>+F25+F27</f>
        <v>3015</v>
      </c>
      <c r="G24" s="16">
        <f>+G25+G27</f>
        <v>3051</v>
      </c>
      <c r="H24" s="16">
        <f>+H25+H27</f>
        <v>3051</v>
      </c>
      <c r="I24" s="16">
        <f>+I25+I27</f>
        <v>0</v>
      </c>
      <c r="J24" s="16" t="e">
        <f>+#REF!</f>
        <v>#REF!</v>
      </c>
      <c r="K24" s="16">
        <f t="shared" si="0"/>
        <v>-36</v>
      </c>
      <c r="L24" s="3"/>
      <c r="M24" s="3"/>
      <c r="N24" s="213" t="e">
        <f>+#REF!-H25</f>
        <v>#REF!</v>
      </c>
      <c r="O24" s="175"/>
      <c r="P24" s="175"/>
      <c r="Q24" s="175"/>
      <c r="R24" s="175"/>
      <c r="V24" s="195"/>
      <c r="AA24" s="30">
        <v>3015</v>
      </c>
    </row>
    <row r="25" spans="1:27" s="17" customFormat="1" ht="15" customHeight="1" x14ac:dyDescent="0.2">
      <c r="A25" s="15" t="s">
        <v>80</v>
      </c>
      <c r="B25" s="166" t="s">
        <v>174</v>
      </c>
      <c r="C25" s="15"/>
      <c r="D25" s="15"/>
      <c r="E25" s="16"/>
      <c r="F25" s="16">
        <f>+SUM(F26:F26)</f>
        <v>800</v>
      </c>
      <c r="G25" s="16">
        <f>+H25+I25</f>
        <v>800</v>
      </c>
      <c r="H25" s="16">
        <f>+SUM(H26:H26)</f>
        <v>800</v>
      </c>
      <c r="I25" s="16">
        <f>+SUM(I26:I26)</f>
        <v>0</v>
      </c>
      <c r="J25" s="16">
        <f>+SUM(J26:J26)</f>
        <v>0</v>
      </c>
      <c r="K25" s="16">
        <f t="shared" si="0"/>
        <v>0</v>
      </c>
      <c r="L25" s="16"/>
      <c r="M25" s="16"/>
      <c r="N25" s="255"/>
      <c r="O25" s="176">
        <v>5500</v>
      </c>
      <c r="P25" s="176">
        <v>1320</v>
      </c>
      <c r="Q25" s="176">
        <v>1200</v>
      </c>
      <c r="R25" s="176">
        <v>120</v>
      </c>
      <c r="V25" s="195"/>
      <c r="AA25" s="173">
        <f>+H24-AA24</f>
        <v>36</v>
      </c>
    </row>
    <row r="26" spans="1:27" s="224" customFormat="1" ht="25.5" x14ac:dyDescent="0.2">
      <c r="A26" s="219" t="s">
        <v>61</v>
      </c>
      <c r="B26" s="220" t="s">
        <v>176</v>
      </c>
      <c r="C26" s="219" t="s">
        <v>204</v>
      </c>
      <c r="D26" s="219"/>
      <c r="E26" s="221">
        <v>2022</v>
      </c>
      <c r="F26" s="222">
        <v>800</v>
      </c>
      <c r="G26" s="222">
        <f t="shared" ref="G26" si="7">+H26+I26</f>
        <v>800</v>
      </c>
      <c r="H26" s="222">
        <f>+F26</f>
        <v>800</v>
      </c>
      <c r="I26" s="222"/>
      <c r="J26" s="222"/>
      <c r="K26" s="222">
        <f t="shared" si="0"/>
        <v>0</v>
      </c>
      <c r="L26" s="215" t="s">
        <v>245</v>
      </c>
      <c r="M26" s="222"/>
      <c r="N26" s="255"/>
      <c r="O26" s="223"/>
      <c r="P26" s="223"/>
      <c r="Q26" s="223"/>
      <c r="R26" s="223"/>
      <c r="V26" s="225"/>
    </row>
    <row r="27" spans="1:27" s="17" customFormat="1" ht="15.75" customHeight="1" x14ac:dyDescent="0.2">
      <c r="A27" s="15" t="s">
        <v>242</v>
      </c>
      <c r="B27" s="166" t="s">
        <v>184</v>
      </c>
      <c r="C27" s="15"/>
      <c r="D27" s="15"/>
      <c r="E27" s="187"/>
      <c r="F27" s="16">
        <f>+SUM(F28:F29)</f>
        <v>2215</v>
      </c>
      <c r="G27" s="16">
        <f>+SUM(G28:G29)</f>
        <v>2251</v>
      </c>
      <c r="H27" s="16">
        <f>+SUM(H28:H29)</f>
        <v>2251</v>
      </c>
      <c r="I27" s="16">
        <f>+SUM(I28:I29)</f>
        <v>0</v>
      </c>
      <c r="J27" s="16">
        <f>+SUM(J28:J29)</f>
        <v>0</v>
      </c>
      <c r="K27" s="16">
        <f>+F27-H27</f>
        <v>-36</v>
      </c>
      <c r="L27" s="16"/>
      <c r="M27" s="16"/>
      <c r="N27" s="255"/>
      <c r="O27" s="176">
        <v>6000</v>
      </c>
      <c r="P27" s="176">
        <v>2036</v>
      </c>
      <c r="Q27" s="176">
        <v>1851</v>
      </c>
      <c r="R27" s="176">
        <v>185</v>
      </c>
      <c r="S27" s="173">
        <f>+G27-P27</f>
        <v>215</v>
      </c>
      <c r="T27" s="173">
        <f>+H27-Q27</f>
        <v>400</v>
      </c>
      <c r="U27" s="173">
        <f>+I27-R27</f>
        <v>-185</v>
      </c>
      <c r="V27" s="195"/>
      <c r="Z27" s="230" t="s">
        <v>238</v>
      </c>
    </row>
    <row r="28" spans="1:27" s="30" customFormat="1" x14ac:dyDescent="0.2">
      <c r="A28" s="232" t="s">
        <v>61</v>
      </c>
      <c r="B28" s="230" t="s">
        <v>192</v>
      </c>
      <c r="C28" s="232" t="s">
        <v>205</v>
      </c>
      <c r="D28" s="232"/>
      <c r="E28" s="233">
        <v>2022</v>
      </c>
      <c r="F28" s="231">
        <v>1115</v>
      </c>
      <c r="G28" s="231">
        <f t="shared" ref="G28:G29" si="8">+H28+I28</f>
        <v>1151</v>
      </c>
      <c r="H28" s="231">
        <v>1151</v>
      </c>
      <c r="I28" s="231"/>
      <c r="J28" s="231"/>
      <c r="K28" s="231">
        <f t="shared" ref="K28:K29" si="9">+F28-H28</f>
        <v>-36</v>
      </c>
      <c r="L28" s="259" t="s">
        <v>184</v>
      </c>
      <c r="M28" s="28"/>
      <c r="N28" s="255"/>
      <c r="O28" s="176"/>
      <c r="P28" s="176"/>
      <c r="Q28" s="176"/>
      <c r="R28" s="176"/>
      <c r="V28" s="195"/>
    </row>
    <row r="29" spans="1:27" s="30" customFormat="1" ht="15.75" customHeight="1" x14ac:dyDescent="0.2">
      <c r="A29" s="232" t="s">
        <v>62</v>
      </c>
      <c r="B29" s="230" t="s">
        <v>239</v>
      </c>
      <c r="C29" s="232" t="s">
        <v>222</v>
      </c>
      <c r="D29" s="232"/>
      <c r="E29" s="233">
        <v>2022</v>
      </c>
      <c r="F29" s="231">
        <v>1100</v>
      </c>
      <c r="G29" s="231">
        <f t="shared" si="8"/>
        <v>1100</v>
      </c>
      <c r="H29" s="231">
        <f>+F29</f>
        <v>1100</v>
      </c>
      <c r="I29" s="231"/>
      <c r="J29" s="231"/>
      <c r="K29" s="231">
        <f t="shared" si="9"/>
        <v>0</v>
      </c>
      <c r="L29" s="259"/>
      <c r="M29" s="28"/>
      <c r="N29" s="255"/>
      <c r="O29" s="176"/>
      <c r="P29" s="176"/>
      <c r="Q29" s="176"/>
      <c r="R29" s="176"/>
      <c r="S29" s="30">
        <f>+S27/5</f>
        <v>43</v>
      </c>
      <c r="V29" s="195"/>
    </row>
    <row r="30" spans="1:27" s="17" customFormat="1" ht="25.5" x14ac:dyDescent="0.2">
      <c r="A30" s="15" t="s">
        <v>64</v>
      </c>
      <c r="B30" s="18" t="s">
        <v>231</v>
      </c>
      <c r="C30" s="58"/>
      <c r="D30" s="58"/>
      <c r="E30" s="16"/>
      <c r="F30" s="16">
        <f>+F31</f>
        <v>1021</v>
      </c>
      <c r="G30" s="16">
        <f t="shared" ref="G30:I30" si="10">+G31</f>
        <v>1021</v>
      </c>
      <c r="H30" s="16">
        <f t="shared" si="10"/>
        <v>1021</v>
      </c>
      <c r="I30" s="16">
        <f t="shared" si="10"/>
        <v>0</v>
      </c>
      <c r="J30" s="16"/>
      <c r="K30" s="16">
        <f>+F30-H30</f>
        <v>0</v>
      </c>
      <c r="L30" s="16"/>
      <c r="M30" s="16"/>
      <c r="N30" s="204"/>
      <c r="O30" s="178"/>
      <c r="P30" s="178"/>
      <c r="Q30" s="178"/>
      <c r="R30" s="178"/>
      <c r="S30" s="61"/>
      <c r="V30" s="195"/>
    </row>
    <row r="31" spans="1:27" s="30" customFormat="1" ht="25.5" x14ac:dyDescent="0.2">
      <c r="A31" s="43">
        <v>1</v>
      </c>
      <c r="B31" s="50" t="s">
        <v>246</v>
      </c>
      <c r="C31" s="43" t="s">
        <v>249</v>
      </c>
      <c r="D31" s="43"/>
      <c r="E31" s="187">
        <v>2022</v>
      </c>
      <c r="F31" s="28">
        <v>1021</v>
      </c>
      <c r="G31" s="28">
        <v>1021</v>
      </c>
      <c r="H31" s="28">
        <f>+G31</f>
        <v>1021</v>
      </c>
      <c r="I31" s="28"/>
      <c r="J31" s="28"/>
      <c r="K31" s="28">
        <f t="shared" si="0"/>
        <v>0</v>
      </c>
      <c r="L31" s="214" t="s">
        <v>184</v>
      </c>
      <c r="M31" s="28"/>
      <c r="N31" s="47" t="s">
        <v>136</v>
      </c>
      <c r="O31" s="176"/>
      <c r="P31" s="176"/>
      <c r="Q31" s="176"/>
      <c r="R31" s="176"/>
      <c r="V31" s="195"/>
    </row>
    <row r="32" spans="1:27" s="17" customFormat="1" ht="25.5" x14ac:dyDescent="0.2">
      <c r="A32" s="15" t="s">
        <v>63</v>
      </c>
      <c r="B32" s="18" t="s">
        <v>43</v>
      </c>
      <c r="C32" s="51"/>
      <c r="D32" s="51"/>
      <c r="E32" s="16"/>
      <c r="F32" s="16">
        <f>+F33</f>
        <v>85</v>
      </c>
      <c r="G32" s="16">
        <f t="shared" ref="G32:H32" si="11">+G33</f>
        <v>50</v>
      </c>
      <c r="H32" s="16">
        <f t="shared" si="11"/>
        <v>85</v>
      </c>
      <c r="I32" s="16">
        <f t="shared" ref="I32" si="12">I33</f>
        <v>0</v>
      </c>
      <c r="J32" s="16"/>
      <c r="K32" s="16">
        <f t="shared" si="0"/>
        <v>0</v>
      </c>
      <c r="L32" s="16"/>
      <c r="M32" s="16"/>
      <c r="N32" s="205"/>
      <c r="O32" s="181"/>
      <c r="P32" s="181"/>
      <c r="Q32" s="181"/>
      <c r="R32" s="181"/>
      <c r="V32" s="195"/>
    </row>
    <row r="33" spans="1:22" s="30" customFormat="1" ht="25.5" x14ac:dyDescent="0.2">
      <c r="A33" s="43">
        <v>1</v>
      </c>
      <c r="B33" s="50" t="s">
        <v>241</v>
      </c>
      <c r="C33" s="41" t="s">
        <v>250</v>
      </c>
      <c r="D33" s="43"/>
      <c r="E33" s="187">
        <v>2022</v>
      </c>
      <c r="F33" s="28">
        <v>85</v>
      </c>
      <c r="G33" s="28">
        <v>50</v>
      </c>
      <c r="H33" s="28">
        <v>85</v>
      </c>
      <c r="I33" s="28"/>
      <c r="J33" s="28"/>
      <c r="K33" s="28">
        <f t="shared" si="0"/>
        <v>0</v>
      </c>
      <c r="L33" s="243" t="s">
        <v>184</v>
      </c>
      <c r="M33" s="28"/>
      <c r="N33" s="47" t="s">
        <v>137</v>
      </c>
      <c r="O33" s="176"/>
      <c r="P33" s="176"/>
      <c r="Q33" s="176"/>
      <c r="R33" s="176"/>
      <c r="V33" s="195"/>
    </row>
  </sheetData>
  <mergeCells count="11">
    <mergeCell ref="G6:I6"/>
    <mergeCell ref="N11:N22"/>
    <mergeCell ref="L17:L22"/>
    <mergeCell ref="N25:N29"/>
    <mergeCell ref="L28:L29"/>
    <mergeCell ref="L13:L15"/>
    <mergeCell ref="A1:N1"/>
    <mergeCell ref="A2:N2"/>
    <mergeCell ref="A3:N3"/>
    <mergeCell ref="A4:N4"/>
    <mergeCell ref="H5:N5"/>
  </mergeCells>
  <pageMargins left="0.5" right="0" top="0.2" bottom="0.25" header="0.3" footer="0.25"/>
  <pageSetup paperSize="9" scale="93"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8"/>
  <sheetViews>
    <sheetView view="pageBreakPreview" zoomScale="115" zoomScaleNormal="100" zoomScaleSheetLayoutView="115" workbookViewId="0">
      <selection activeCell="H31" sqref="H31"/>
    </sheetView>
  </sheetViews>
  <sheetFormatPr defaultColWidth="9" defaultRowHeight="12.75" x14ac:dyDescent="0.2"/>
  <cols>
    <col min="1" max="1" width="5" style="1" customWidth="1"/>
    <col min="2" max="2" width="50.375" style="1" customWidth="1"/>
    <col min="3" max="3" width="14.875" style="35" customWidth="1"/>
    <col min="4" max="4" width="9.625" style="35" hidden="1" customWidth="1"/>
    <col min="5" max="5" width="9.875" style="1" customWidth="1"/>
    <col min="6" max="6" width="7.875" style="1" customWidth="1"/>
    <col min="7" max="7" width="8" style="1" hidden="1" customWidth="1"/>
    <col min="8" max="8" width="10.375" style="12" customWidth="1"/>
    <col min="9" max="10" width="8.25" style="1" hidden="1" customWidth="1"/>
    <col min="11" max="11" width="9.625" style="1" customWidth="1"/>
    <col min="12" max="13" width="8.25" style="1" customWidth="1"/>
    <col min="14" max="14" width="18.875" style="47" hidden="1" customWidth="1"/>
    <col min="15" max="15" width="5.75" style="47" hidden="1" customWidth="1"/>
    <col min="16" max="16" width="4.25" style="47" hidden="1" customWidth="1"/>
    <col min="17" max="18" width="4.75" style="47" hidden="1" customWidth="1"/>
    <col min="19" max="19" width="6.625" style="1" hidden="1" customWidth="1"/>
    <col min="20" max="20" width="0" style="1" hidden="1" customWidth="1"/>
    <col min="21" max="21" width="5.625" style="1" hidden="1" customWidth="1"/>
    <col min="22" max="22" width="6" style="1" customWidth="1"/>
    <col min="23" max="23" width="5.75" style="1" customWidth="1"/>
    <col min="24" max="24" width="5.25" style="1" customWidth="1"/>
    <col min="25" max="16384" width="9" style="1"/>
  </cols>
  <sheetData>
    <row r="1" spans="1:25" ht="14.25" x14ac:dyDescent="0.2">
      <c r="A1" s="251" t="s">
        <v>104</v>
      </c>
      <c r="B1" s="251"/>
      <c r="C1" s="251"/>
      <c r="D1" s="251"/>
      <c r="E1" s="251"/>
      <c r="F1" s="251"/>
      <c r="G1" s="251"/>
      <c r="H1" s="251"/>
      <c r="I1" s="251"/>
      <c r="J1" s="251"/>
      <c r="K1" s="251"/>
      <c r="L1" s="251"/>
      <c r="M1" s="251"/>
      <c r="N1" s="251"/>
      <c r="O1" s="190"/>
      <c r="P1" s="190"/>
      <c r="Q1" s="190"/>
      <c r="R1" s="190"/>
    </row>
    <row r="2" spans="1:25" ht="14.25" x14ac:dyDescent="0.2">
      <c r="A2" s="252" t="s">
        <v>227</v>
      </c>
      <c r="B2" s="252"/>
      <c r="C2" s="252"/>
      <c r="D2" s="252"/>
      <c r="E2" s="252"/>
      <c r="F2" s="252"/>
      <c r="G2" s="252"/>
      <c r="H2" s="252"/>
      <c r="I2" s="252"/>
      <c r="J2" s="252"/>
      <c r="K2" s="252"/>
      <c r="L2" s="252"/>
      <c r="M2" s="252"/>
      <c r="N2" s="252"/>
      <c r="O2" s="191"/>
      <c r="P2" s="191"/>
      <c r="Q2" s="191"/>
      <c r="R2" s="191"/>
    </row>
    <row r="3" spans="1:25" ht="14.25" x14ac:dyDescent="0.2">
      <c r="A3" s="252" t="s">
        <v>228</v>
      </c>
      <c r="B3" s="252"/>
      <c r="C3" s="252"/>
      <c r="D3" s="252"/>
      <c r="E3" s="252"/>
      <c r="F3" s="252"/>
      <c r="G3" s="252"/>
      <c r="H3" s="252"/>
      <c r="I3" s="252"/>
      <c r="J3" s="252"/>
      <c r="K3" s="252"/>
      <c r="L3" s="252"/>
      <c r="M3" s="252"/>
      <c r="N3" s="252"/>
      <c r="O3" s="191"/>
      <c r="P3" s="191"/>
      <c r="Q3" s="191"/>
      <c r="R3" s="191"/>
    </row>
    <row r="4" spans="1:25" ht="15" hidden="1" x14ac:dyDescent="0.2">
      <c r="A4" s="253" t="s">
        <v>229</v>
      </c>
      <c r="B4" s="253"/>
      <c r="C4" s="253"/>
      <c r="D4" s="253"/>
      <c r="E4" s="253"/>
      <c r="F4" s="253"/>
      <c r="G4" s="253"/>
      <c r="H4" s="253"/>
      <c r="I4" s="253"/>
      <c r="J4" s="253"/>
      <c r="K4" s="253"/>
      <c r="L4" s="253"/>
      <c r="M4" s="253"/>
      <c r="N4" s="253"/>
      <c r="O4" s="192"/>
      <c r="P4" s="192"/>
      <c r="Q4" s="192">
        <v>689</v>
      </c>
      <c r="R4" s="192"/>
    </row>
    <row r="5" spans="1:25" x14ac:dyDescent="0.2">
      <c r="A5" s="46"/>
      <c r="B5" s="46"/>
      <c r="C5" s="46"/>
      <c r="D5" s="46"/>
      <c r="E5" s="46"/>
      <c r="F5" s="46"/>
      <c r="G5" s="46"/>
      <c r="H5" s="254" t="s">
        <v>102</v>
      </c>
      <c r="I5" s="254"/>
      <c r="J5" s="254"/>
      <c r="K5" s="254"/>
      <c r="L5" s="254"/>
      <c r="M5" s="254"/>
      <c r="N5" s="254"/>
      <c r="O5" s="174"/>
      <c r="P5" s="174"/>
      <c r="Q5" s="174"/>
      <c r="R5" s="174"/>
    </row>
    <row r="6" spans="1:25" ht="24.75" customHeight="1" x14ac:dyDescent="0.2">
      <c r="A6" s="262" t="s">
        <v>0</v>
      </c>
      <c r="B6" s="262" t="s">
        <v>84</v>
      </c>
      <c r="C6" s="250" t="s">
        <v>90</v>
      </c>
      <c r="D6" s="262" t="s">
        <v>85</v>
      </c>
      <c r="E6" s="260" t="s">
        <v>88</v>
      </c>
      <c r="F6" s="260" t="s">
        <v>101</v>
      </c>
      <c r="G6" s="250" t="s">
        <v>92</v>
      </c>
      <c r="H6" s="250"/>
      <c r="I6" s="250"/>
      <c r="J6" s="9" t="s">
        <v>177</v>
      </c>
      <c r="K6" s="198" t="s">
        <v>177</v>
      </c>
      <c r="L6" s="250" t="s">
        <v>89</v>
      </c>
      <c r="M6" s="250" t="s">
        <v>233</v>
      </c>
      <c r="N6" s="261" t="s">
        <v>89</v>
      </c>
      <c r="O6" s="175"/>
      <c r="P6" s="175"/>
      <c r="Q6" s="175" t="s">
        <v>232</v>
      </c>
      <c r="R6" s="175">
        <v>3600</v>
      </c>
    </row>
    <row r="7" spans="1:25" ht="25.5" x14ac:dyDescent="0.2">
      <c r="A7" s="262"/>
      <c r="B7" s="262"/>
      <c r="C7" s="250"/>
      <c r="D7" s="262"/>
      <c r="E7" s="260"/>
      <c r="F7" s="260"/>
      <c r="G7" s="199" t="s">
        <v>79</v>
      </c>
      <c r="H7" s="199" t="s">
        <v>86</v>
      </c>
      <c r="I7" s="199" t="s">
        <v>87</v>
      </c>
      <c r="J7" s="199"/>
      <c r="K7" s="199" t="str">
        <f>+H7</f>
        <v>Vốn NSTW</v>
      </c>
      <c r="L7" s="250"/>
      <c r="M7" s="250"/>
      <c r="N7" s="261"/>
      <c r="O7" s="175"/>
      <c r="P7" s="175"/>
      <c r="Q7" s="175"/>
      <c r="R7" s="175"/>
      <c r="T7" s="14"/>
      <c r="U7" s="38"/>
      <c r="V7" s="38"/>
      <c r="W7" s="38"/>
      <c r="X7" s="38"/>
    </row>
    <row r="8" spans="1:25" x14ac:dyDescent="0.2">
      <c r="A8" s="197"/>
      <c r="B8" s="197" t="s">
        <v>1</v>
      </c>
      <c r="C8" s="198"/>
      <c r="D8" s="197"/>
      <c r="E8" s="199"/>
      <c r="F8" s="3">
        <f>+F9+F13+F29+F44+F46</f>
        <v>29756</v>
      </c>
      <c r="G8" s="3" t="e">
        <f>+G9+G13+G29+G44+G46</f>
        <v>#REF!</v>
      </c>
      <c r="H8" s="3">
        <f>+H9+H13+H29+H44+H46</f>
        <v>11253</v>
      </c>
      <c r="I8" s="3">
        <f>+I9+I13+I29+I44+I46</f>
        <v>0</v>
      </c>
      <c r="J8" s="3">
        <f>+J9+J13+J29+J44+J46</f>
        <v>0</v>
      </c>
      <c r="K8" s="3">
        <f t="shared" ref="K8:K48" si="0">+F8-H8</f>
        <v>18503</v>
      </c>
      <c r="L8" s="3"/>
      <c r="M8" s="3"/>
      <c r="N8" s="201"/>
      <c r="O8" s="175"/>
      <c r="P8" s="175"/>
      <c r="Q8" s="175">
        <f>1980+4415</f>
        <v>6395</v>
      </c>
      <c r="R8" s="175"/>
      <c r="S8" s="27"/>
      <c r="T8" s="26"/>
      <c r="U8" s="38"/>
      <c r="V8" s="195"/>
      <c r="W8" s="38"/>
      <c r="X8" s="38"/>
      <c r="Y8" s="14"/>
    </row>
    <row r="9" spans="1:25" ht="25.5" x14ac:dyDescent="0.2">
      <c r="A9" s="197" t="s">
        <v>52</v>
      </c>
      <c r="B9" s="2" t="s">
        <v>3</v>
      </c>
      <c r="C9" s="198"/>
      <c r="D9" s="198"/>
      <c r="E9" s="3"/>
      <c r="F9" s="3">
        <f>+F10</f>
        <v>2300</v>
      </c>
      <c r="G9" s="3" t="e">
        <f>+G10</f>
        <v>#REF!</v>
      </c>
      <c r="H9" s="3">
        <f t="shared" ref="H9:J9" si="1">+H10</f>
        <v>500</v>
      </c>
      <c r="I9" s="3">
        <f t="shared" si="1"/>
        <v>0</v>
      </c>
      <c r="J9" s="3">
        <f t="shared" si="1"/>
        <v>0</v>
      </c>
      <c r="K9" s="16">
        <f t="shared" si="0"/>
        <v>1800</v>
      </c>
      <c r="L9" s="3"/>
      <c r="M9" s="3"/>
      <c r="N9" s="201"/>
      <c r="O9" s="175"/>
      <c r="P9" s="175"/>
      <c r="Q9" s="175"/>
      <c r="R9" s="175"/>
      <c r="S9" s="14">
        <v>5814</v>
      </c>
      <c r="U9" s="14"/>
      <c r="V9" s="195"/>
    </row>
    <row r="10" spans="1:25" s="25" customFormat="1" ht="13.5" x14ac:dyDescent="0.25">
      <c r="A10" s="52" t="s">
        <v>80</v>
      </c>
      <c r="B10" s="53" t="s">
        <v>134</v>
      </c>
      <c r="C10" s="54"/>
      <c r="D10" s="54"/>
      <c r="E10" s="22"/>
      <c r="F10" s="22">
        <f>SUM(F11:F11)</f>
        <v>2300</v>
      </c>
      <c r="G10" s="22" t="e">
        <f>+G11</f>
        <v>#REF!</v>
      </c>
      <c r="H10" s="22">
        <f>+H11</f>
        <v>500</v>
      </c>
      <c r="I10" s="22">
        <f>+I11</f>
        <v>0</v>
      </c>
      <c r="J10" s="22"/>
      <c r="K10" s="16">
        <f t="shared" si="0"/>
        <v>1800</v>
      </c>
      <c r="L10" s="22"/>
      <c r="M10" s="22"/>
      <c r="N10" s="255" t="s">
        <v>166</v>
      </c>
      <c r="O10" s="176" t="e">
        <f>+G11+#REF!</f>
        <v>#REF!</v>
      </c>
      <c r="P10" s="176"/>
      <c r="Q10" s="176"/>
      <c r="R10" s="176"/>
      <c r="S10" s="55"/>
      <c r="V10" s="195"/>
    </row>
    <row r="11" spans="1:25" s="17" customFormat="1" ht="15.75" customHeight="1" x14ac:dyDescent="0.2">
      <c r="A11" s="15"/>
      <c r="B11" s="166" t="s">
        <v>174</v>
      </c>
      <c r="C11" s="15"/>
      <c r="D11" s="15"/>
      <c r="E11" s="16"/>
      <c r="F11" s="16">
        <f>+F12</f>
        <v>2300</v>
      </c>
      <c r="G11" s="16" t="e">
        <f>+G12+#REF!</f>
        <v>#REF!</v>
      </c>
      <c r="H11" s="16">
        <f>+H12</f>
        <v>500</v>
      </c>
      <c r="I11" s="16">
        <v>0</v>
      </c>
      <c r="J11" s="16"/>
      <c r="K11" s="16">
        <f t="shared" si="0"/>
        <v>1800</v>
      </c>
      <c r="L11" s="16"/>
      <c r="M11" s="16"/>
      <c r="N11" s="255"/>
      <c r="O11" s="181"/>
      <c r="P11" s="181"/>
      <c r="Q11" s="181"/>
      <c r="R11" s="181"/>
      <c r="S11" s="173" t="e">
        <f>+#REF!+#REF!+#REF!</f>
        <v>#REF!</v>
      </c>
      <c r="V11" s="196"/>
    </row>
    <row r="12" spans="1:25" s="30" customFormat="1" ht="27" customHeight="1" x14ac:dyDescent="0.2">
      <c r="A12" s="43">
        <v>1</v>
      </c>
      <c r="B12" s="50" t="s">
        <v>234</v>
      </c>
      <c r="C12" s="43" t="s">
        <v>203</v>
      </c>
      <c r="D12" s="43"/>
      <c r="E12" s="187">
        <v>2022</v>
      </c>
      <c r="F12" s="28">
        <v>2300</v>
      </c>
      <c r="G12" s="28">
        <f>+F12</f>
        <v>2300</v>
      </c>
      <c r="H12" s="28">
        <v>500</v>
      </c>
      <c r="I12" s="28"/>
      <c r="J12" s="28"/>
      <c r="K12" s="28">
        <f t="shared" si="0"/>
        <v>1800</v>
      </c>
      <c r="L12" s="200" t="s">
        <v>174</v>
      </c>
      <c r="M12" s="28"/>
      <c r="N12" s="202"/>
      <c r="O12" s="176"/>
      <c r="P12" s="176"/>
      <c r="Q12" s="176"/>
      <c r="R12" s="176"/>
      <c r="S12" s="29"/>
      <c r="V12" s="195"/>
    </row>
    <row r="13" spans="1:25" s="8" customFormat="1" ht="25.5" x14ac:dyDescent="0.2">
      <c r="A13" s="197" t="s">
        <v>57</v>
      </c>
      <c r="B13" s="10" t="s">
        <v>11</v>
      </c>
      <c r="C13" s="43"/>
      <c r="D13" s="197"/>
      <c r="E13" s="28"/>
      <c r="F13" s="16">
        <f>+F14+F20</f>
        <v>14450</v>
      </c>
      <c r="G13" s="16">
        <f>+G14+G20</f>
        <v>6596</v>
      </c>
      <c r="H13" s="16">
        <f>+H14+H20</f>
        <v>6596</v>
      </c>
      <c r="I13" s="16"/>
      <c r="J13" s="16"/>
      <c r="K13" s="16">
        <f t="shared" si="0"/>
        <v>7854</v>
      </c>
      <c r="L13" s="16"/>
      <c r="M13" s="3"/>
      <c r="N13" s="255" t="s">
        <v>167</v>
      </c>
      <c r="O13" s="176">
        <v>6596</v>
      </c>
      <c r="P13" s="176"/>
      <c r="Q13" s="176">
        <f>+O13-G13</f>
        <v>0</v>
      </c>
      <c r="R13" s="176"/>
      <c r="V13" s="195"/>
    </row>
    <row r="14" spans="1:25" s="17" customFormat="1" x14ac:dyDescent="0.2">
      <c r="A14" s="15"/>
      <c r="B14" s="166" t="s">
        <v>174</v>
      </c>
      <c r="C14" s="15"/>
      <c r="D14" s="15"/>
      <c r="E14" s="16"/>
      <c r="F14" s="16">
        <f>+SUM(F15:F19)</f>
        <v>5500</v>
      </c>
      <c r="G14" s="194">
        <f>+SUM(G15:G19)</f>
        <v>2196</v>
      </c>
      <c r="H14" s="16">
        <f t="shared" ref="H14:J14" si="2">+SUM(H15:H19)</f>
        <v>2196</v>
      </c>
      <c r="I14" s="16">
        <f t="shared" si="2"/>
        <v>0</v>
      </c>
      <c r="J14" s="16">
        <f t="shared" si="2"/>
        <v>0</v>
      </c>
      <c r="K14" s="16">
        <f t="shared" si="0"/>
        <v>3304</v>
      </c>
      <c r="L14" s="16"/>
      <c r="M14" s="16"/>
      <c r="N14" s="255"/>
      <c r="O14" s="176"/>
      <c r="P14" s="176"/>
      <c r="Q14" s="176">
        <f>+Q13/12</f>
        <v>0</v>
      </c>
      <c r="R14" s="176"/>
      <c r="S14" s="173">
        <f>+G14+G20</f>
        <v>6596</v>
      </c>
      <c r="V14" s="195"/>
      <c r="W14" s="173">
        <f>+H14-'Dự kiến trình BTV'!H12</f>
        <v>-154</v>
      </c>
    </row>
    <row r="15" spans="1:25" s="30" customFormat="1" ht="15" customHeight="1" x14ac:dyDescent="0.2">
      <c r="A15" s="43">
        <v>1</v>
      </c>
      <c r="B15" s="50" t="s">
        <v>201</v>
      </c>
      <c r="C15" s="43" t="s">
        <v>202</v>
      </c>
      <c r="D15" s="43"/>
      <c r="E15" s="187">
        <v>2022</v>
      </c>
      <c r="F15" s="28">
        <v>900</v>
      </c>
      <c r="G15" s="28">
        <f>+H15+I15</f>
        <v>436</v>
      </c>
      <c r="H15" s="28">
        <v>436</v>
      </c>
      <c r="I15" s="28">
        <v>0</v>
      </c>
      <c r="J15" s="28"/>
      <c r="K15" s="28">
        <f t="shared" si="0"/>
        <v>464</v>
      </c>
      <c r="L15" s="259" t="s">
        <v>174</v>
      </c>
      <c r="M15" s="28"/>
      <c r="N15" s="255"/>
      <c r="O15" s="176"/>
      <c r="P15" s="176"/>
      <c r="Q15" s="176"/>
      <c r="R15" s="176"/>
      <c r="S15" s="30">
        <f>+S14*4</f>
        <v>26384</v>
      </c>
      <c r="V15" s="195"/>
    </row>
    <row r="16" spans="1:25" s="30" customFormat="1" ht="15" customHeight="1" x14ac:dyDescent="0.2">
      <c r="A16" s="43">
        <v>2</v>
      </c>
      <c r="B16" s="50" t="s">
        <v>185</v>
      </c>
      <c r="C16" s="43" t="s">
        <v>203</v>
      </c>
      <c r="D16" s="43"/>
      <c r="E16" s="187">
        <v>2022</v>
      </c>
      <c r="F16" s="28">
        <v>1150</v>
      </c>
      <c r="G16" s="28">
        <f t="shared" ref="G16:G19" si="3">+H16+I16</f>
        <v>440</v>
      </c>
      <c r="H16" s="28">
        <v>440</v>
      </c>
      <c r="I16" s="28">
        <v>0</v>
      </c>
      <c r="J16" s="28"/>
      <c r="K16" s="28">
        <f t="shared" si="0"/>
        <v>710</v>
      </c>
      <c r="L16" s="259"/>
      <c r="M16" s="28"/>
      <c r="N16" s="255"/>
      <c r="O16" s="176"/>
      <c r="P16" s="176"/>
      <c r="Q16" s="176"/>
      <c r="R16" s="176"/>
      <c r="V16" s="195"/>
    </row>
    <row r="17" spans="1:23" s="30" customFormat="1" ht="15" customHeight="1" x14ac:dyDescent="0.2">
      <c r="A17" s="43">
        <v>3</v>
      </c>
      <c r="B17" s="50" t="s">
        <v>186</v>
      </c>
      <c r="C17" s="43" t="s">
        <v>204</v>
      </c>
      <c r="D17" s="43"/>
      <c r="E17" s="187">
        <v>2022</v>
      </c>
      <c r="F17" s="28">
        <v>1200</v>
      </c>
      <c r="G17" s="28">
        <f t="shared" si="3"/>
        <v>440</v>
      </c>
      <c r="H17" s="28">
        <v>440</v>
      </c>
      <c r="I17" s="28">
        <v>0</v>
      </c>
      <c r="J17" s="28"/>
      <c r="K17" s="28">
        <f t="shared" si="0"/>
        <v>760</v>
      </c>
      <c r="L17" s="259"/>
      <c r="M17" s="28"/>
      <c r="N17" s="255"/>
      <c r="O17" s="176"/>
      <c r="P17" s="176"/>
      <c r="Q17" s="176"/>
      <c r="R17" s="176"/>
      <c r="S17" s="30">
        <f>+I14/5</f>
        <v>0</v>
      </c>
      <c r="V17" s="29">
        <f>+F20+F37</f>
        <v>15250</v>
      </c>
      <c r="W17" s="29">
        <f>+H20+H37</f>
        <v>6251</v>
      </c>
    </row>
    <row r="18" spans="1:23" s="30" customFormat="1" ht="15" customHeight="1" x14ac:dyDescent="0.2">
      <c r="A18" s="43">
        <v>4</v>
      </c>
      <c r="B18" s="50" t="s">
        <v>198</v>
      </c>
      <c r="C18" s="43" t="s">
        <v>203</v>
      </c>
      <c r="D18" s="43"/>
      <c r="E18" s="187">
        <v>2022</v>
      </c>
      <c r="F18" s="28">
        <v>1150</v>
      </c>
      <c r="G18" s="28">
        <f t="shared" si="3"/>
        <v>440</v>
      </c>
      <c r="H18" s="28">
        <v>440</v>
      </c>
      <c r="I18" s="28">
        <v>0</v>
      </c>
      <c r="J18" s="28"/>
      <c r="K18" s="28">
        <f t="shared" si="0"/>
        <v>710</v>
      </c>
      <c r="L18" s="259"/>
      <c r="M18" s="28"/>
      <c r="N18" s="255"/>
      <c r="O18" s="176"/>
      <c r="P18" s="176"/>
      <c r="Q18" s="176"/>
      <c r="R18" s="176"/>
      <c r="V18" s="195"/>
    </row>
    <row r="19" spans="1:23" s="30" customFormat="1" ht="15" customHeight="1" x14ac:dyDescent="0.2">
      <c r="A19" s="43">
        <v>5</v>
      </c>
      <c r="B19" s="50" t="s">
        <v>187</v>
      </c>
      <c r="C19" s="43" t="s">
        <v>203</v>
      </c>
      <c r="D19" s="43"/>
      <c r="E19" s="187">
        <v>2022</v>
      </c>
      <c r="F19" s="28">
        <v>1100</v>
      </c>
      <c r="G19" s="28">
        <f t="shared" si="3"/>
        <v>440</v>
      </c>
      <c r="H19" s="28">
        <v>440</v>
      </c>
      <c r="I19" s="28">
        <v>0</v>
      </c>
      <c r="J19" s="28"/>
      <c r="K19" s="28">
        <f t="shared" si="0"/>
        <v>660</v>
      </c>
      <c r="L19" s="259"/>
      <c r="M19" s="28"/>
      <c r="N19" s="255"/>
      <c r="O19" s="176"/>
      <c r="P19" s="176"/>
      <c r="Q19" s="176"/>
      <c r="R19" s="176"/>
      <c r="S19" s="30">
        <f>+I20/8</f>
        <v>0</v>
      </c>
      <c r="V19" s="195"/>
    </row>
    <row r="20" spans="1:23" s="30" customFormat="1" ht="15.75" customHeight="1" x14ac:dyDescent="0.2">
      <c r="A20" s="43"/>
      <c r="B20" s="166" t="s">
        <v>184</v>
      </c>
      <c r="C20" s="43"/>
      <c r="D20" s="43"/>
      <c r="E20" s="28"/>
      <c r="F20" s="16">
        <f>+SUM(F21:F28)</f>
        <v>8950</v>
      </c>
      <c r="G20" s="16">
        <f t="shared" ref="G20:H20" si="4">+SUM(G21:G28)</f>
        <v>4400</v>
      </c>
      <c r="H20" s="16">
        <f t="shared" si="4"/>
        <v>4400</v>
      </c>
      <c r="I20" s="16">
        <f>+SUM(I21:I28)</f>
        <v>0</v>
      </c>
      <c r="J20" s="16">
        <f t="shared" ref="J20" si="5">+SUM(J21:J28)</f>
        <v>0</v>
      </c>
      <c r="K20" s="16">
        <f t="shared" si="0"/>
        <v>4550</v>
      </c>
      <c r="L20" s="16"/>
      <c r="M20" s="16"/>
      <c r="N20" s="255"/>
      <c r="O20" s="176"/>
      <c r="P20" s="176">
        <f>+Q13/8</f>
        <v>0</v>
      </c>
      <c r="Q20" s="176"/>
      <c r="R20" s="176"/>
      <c r="S20" s="29">
        <f>+SUM(H21:H28)</f>
        <v>4400</v>
      </c>
      <c r="T20" s="29">
        <f>+K20+H20</f>
        <v>8950</v>
      </c>
      <c r="V20" s="195"/>
    </row>
    <row r="21" spans="1:23" s="30" customFormat="1" ht="15.75" customHeight="1" x14ac:dyDescent="0.2">
      <c r="A21" s="43">
        <v>1</v>
      </c>
      <c r="B21" s="50" t="s">
        <v>195</v>
      </c>
      <c r="C21" s="43" t="s">
        <v>205</v>
      </c>
      <c r="D21" s="43"/>
      <c r="E21" s="187">
        <v>2022</v>
      </c>
      <c r="F21" s="28">
        <v>1150</v>
      </c>
      <c r="G21" s="28">
        <f>+H21+I21</f>
        <v>550</v>
      </c>
      <c r="H21" s="28">
        <v>550</v>
      </c>
      <c r="I21" s="28">
        <v>0</v>
      </c>
      <c r="J21" s="28"/>
      <c r="K21" s="28">
        <f t="shared" si="0"/>
        <v>600</v>
      </c>
      <c r="L21" s="259" t="s">
        <v>220</v>
      </c>
      <c r="M21" s="28"/>
      <c r="N21" s="255"/>
      <c r="O21" s="176"/>
      <c r="P21" s="176"/>
      <c r="Q21" s="176"/>
      <c r="R21" s="176"/>
      <c r="S21" s="29">
        <f>+F21-G21</f>
        <v>600</v>
      </c>
      <c r="T21" s="29">
        <f>+F20*0.9</f>
        <v>8055</v>
      </c>
      <c r="V21" s="195"/>
    </row>
    <row r="22" spans="1:23" s="30" customFormat="1" ht="15.75" customHeight="1" x14ac:dyDescent="0.2">
      <c r="A22" s="43">
        <v>2</v>
      </c>
      <c r="B22" s="50" t="s">
        <v>188</v>
      </c>
      <c r="C22" s="43" t="s">
        <v>206</v>
      </c>
      <c r="D22" s="43"/>
      <c r="E22" s="187">
        <v>2022</v>
      </c>
      <c r="F22" s="28">
        <v>1150</v>
      </c>
      <c r="G22" s="28">
        <f t="shared" ref="G22:G28" si="6">+H22+I22</f>
        <v>550</v>
      </c>
      <c r="H22" s="28">
        <f>+H21</f>
        <v>550</v>
      </c>
      <c r="I22" s="28">
        <v>0</v>
      </c>
      <c r="J22" s="28"/>
      <c r="K22" s="28">
        <f t="shared" si="0"/>
        <v>600</v>
      </c>
      <c r="L22" s="259"/>
      <c r="M22" s="28"/>
      <c r="N22" s="255"/>
      <c r="O22" s="176"/>
      <c r="P22" s="176"/>
      <c r="Q22" s="176"/>
      <c r="R22" s="176"/>
      <c r="S22" s="29">
        <f>+SUM(I21:I28)</f>
        <v>0</v>
      </c>
      <c r="V22" s="195"/>
    </row>
    <row r="23" spans="1:23" s="30" customFormat="1" ht="15.75" customHeight="1" x14ac:dyDescent="0.2">
      <c r="A23" s="43">
        <v>3</v>
      </c>
      <c r="B23" s="50" t="s">
        <v>189</v>
      </c>
      <c r="C23" s="43" t="s">
        <v>207</v>
      </c>
      <c r="D23" s="43"/>
      <c r="E23" s="187">
        <v>2022</v>
      </c>
      <c r="F23" s="28">
        <v>1000</v>
      </c>
      <c r="G23" s="28">
        <f t="shared" si="6"/>
        <v>550</v>
      </c>
      <c r="H23" s="28">
        <f>+H22</f>
        <v>550</v>
      </c>
      <c r="I23" s="28">
        <v>0</v>
      </c>
      <c r="J23" s="28"/>
      <c r="K23" s="28">
        <f t="shared" si="0"/>
        <v>450</v>
      </c>
      <c r="L23" s="259"/>
      <c r="M23" s="28"/>
      <c r="N23" s="255"/>
      <c r="O23" s="176"/>
      <c r="P23" s="176"/>
      <c r="Q23" s="176"/>
      <c r="R23" s="176"/>
      <c r="T23" s="30">
        <f>+F20*0.1</f>
        <v>895</v>
      </c>
      <c r="V23" s="195"/>
    </row>
    <row r="24" spans="1:23" s="30" customFormat="1" ht="15.75" customHeight="1" x14ac:dyDescent="0.2">
      <c r="A24" s="43">
        <v>4</v>
      </c>
      <c r="B24" s="50" t="s">
        <v>190</v>
      </c>
      <c r="C24" s="43" t="s">
        <v>208</v>
      </c>
      <c r="D24" s="43"/>
      <c r="E24" s="187">
        <v>2022</v>
      </c>
      <c r="F24" s="28">
        <v>1100</v>
      </c>
      <c r="G24" s="28">
        <f t="shared" si="6"/>
        <v>550</v>
      </c>
      <c r="H24" s="28">
        <f t="shared" ref="H24:H27" si="7">+H23</f>
        <v>550</v>
      </c>
      <c r="I24" s="28">
        <v>0</v>
      </c>
      <c r="J24" s="28"/>
      <c r="K24" s="28">
        <f t="shared" si="0"/>
        <v>550</v>
      </c>
      <c r="L24" s="259"/>
      <c r="M24" s="28"/>
      <c r="N24" s="255"/>
      <c r="O24" s="176"/>
      <c r="P24" s="176"/>
      <c r="Q24" s="176"/>
      <c r="R24" s="176"/>
      <c r="S24" s="30">
        <f>+S21*0.9</f>
        <v>540</v>
      </c>
      <c r="T24" s="29">
        <f>+L20+I20</f>
        <v>0</v>
      </c>
      <c r="V24" s="195"/>
    </row>
    <row r="25" spans="1:23" s="30" customFormat="1" ht="15.75" customHeight="1" x14ac:dyDescent="0.2">
      <c r="A25" s="43">
        <v>5</v>
      </c>
      <c r="B25" s="50" t="s">
        <v>191</v>
      </c>
      <c r="C25" s="43" t="s">
        <v>209</v>
      </c>
      <c r="D25" s="43"/>
      <c r="E25" s="187">
        <v>2022</v>
      </c>
      <c r="F25" s="28">
        <v>1150</v>
      </c>
      <c r="G25" s="28">
        <f t="shared" si="6"/>
        <v>550</v>
      </c>
      <c r="H25" s="28">
        <f t="shared" si="7"/>
        <v>550</v>
      </c>
      <c r="I25" s="28">
        <v>0</v>
      </c>
      <c r="J25" s="28"/>
      <c r="K25" s="28">
        <f t="shared" si="0"/>
        <v>600</v>
      </c>
      <c r="L25" s="259"/>
      <c r="M25" s="28"/>
      <c r="N25" s="255"/>
      <c r="O25" s="176"/>
      <c r="P25" s="176"/>
      <c r="Q25" s="176"/>
      <c r="R25" s="176"/>
      <c r="S25" s="29">
        <f>+S21-S24</f>
        <v>60</v>
      </c>
      <c r="T25" s="29">
        <f>+T23-T24</f>
        <v>895</v>
      </c>
      <c r="V25" s="195"/>
    </row>
    <row r="26" spans="1:23" s="30" customFormat="1" ht="15.75" customHeight="1" x14ac:dyDescent="0.2">
      <c r="A26" s="43">
        <v>6</v>
      </c>
      <c r="B26" s="50" t="s">
        <v>192</v>
      </c>
      <c r="C26" s="43" t="s">
        <v>205</v>
      </c>
      <c r="D26" s="43"/>
      <c r="E26" s="187">
        <v>2022</v>
      </c>
      <c r="F26" s="28">
        <v>1150</v>
      </c>
      <c r="G26" s="28">
        <f t="shared" si="6"/>
        <v>550</v>
      </c>
      <c r="H26" s="28">
        <f t="shared" si="7"/>
        <v>550</v>
      </c>
      <c r="I26" s="28">
        <v>0</v>
      </c>
      <c r="J26" s="28"/>
      <c r="K26" s="28">
        <f t="shared" si="0"/>
        <v>600</v>
      </c>
      <c r="L26" s="259"/>
      <c r="M26" s="28"/>
      <c r="N26" s="255"/>
      <c r="O26" s="176"/>
      <c r="P26" s="176"/>
      <c r="Q26" s="176"/>
      <c r="R26" s="176"/>
      <c r="V26" s="195"/>
    </row>
    <row r="27" spans="1:23" s="30" customFormat="1" ht="15.75" customHeight="1" x14ac:dyDescent="0.2">
      <c r="A27" s="43">
        <v>7</v>
      </c>
      <c r="B27" s="50" t="s">
        <v>196</v>
      </c>
      <c r="C27" s="43" t="s">
        <v>210</v>
      </c>
      <c r="D27" s="43"/>
      <c r="E27" s="187">
        <v>2022</v>
      </c>
      <c r="F27" s="28">
        <v>1150</v>
      </c>
      <c r="G27" s="28">
        <f t="shared" si="6"/>
        <v>550</v>
      </c>
      <c r="H27" s="28">
        <f t="shared" si="7"/>
        <v>550</v>
      </c>
      <c r="I27" s="28">
        <v>0</v>
      </c>
      <c r="J27" s="28"/>
      <c r="K27" s="28">
        <f t="shared" si="0"/>
        <v>600</v>
      </c>
      <c r="L27" s="259"/>
      <c r="M27" s="28"/>
      <c r="N27" s="255"/>
      <c r="O27" s="176"/>
      <c r="P27" s="176"/>
      <c r="Q27" s="176"/>
      <c r="R27" s="176"/>
      <c r="V27" s="195"/>
    </row>
    <row r="28" spans="1:23" s="30" customFormat="1" ht="15.75" customHeight="1" x14ac:dyDescent="0.2">
      <c r="A28" s="43">
        <v>8</v>
      </c>
      <c r="B28" s="50" t="s">
        <v>178</v>
      </c>
      <c r="C28" s="43" t="s">
        <v>205</v>
      </c>
      <c r="D28" s="43"/>
      <c r="E28" s="187">
        <v>2022</v>
      </c>
      <c r="F28" s="28">
        <v>1100</v>
      </c>
      <c r="G28" s="28">
        <f t="shared" si="6"/>
        <v>550</v>
      </c>
      <c r="H28" s="28">
        <v>550</v>
      </c>
      <c r="I28" s="28">
        <v>0</v>
      </c>
      <c r="J28" s="28"/>
      <c r="K28" s="28">
        <f t="shared" si="0"/>
        <v>550</v>
      </c>
      <c r="L28" s="259"/>
      <c r="M28" s="28"/>
      <c r="N28" s="255"/>
      <c r="O28" s="176"/>
      <c r="P28" s="176"/>
      <c r="Q28" s="176"/>
      <c r="R28" s="176"/>
      <c r="V28" s="195"/>
    </row>
    <row r="29" spans="1:23" s="8" customFormat="1" ht="38.25" x14ac:dyDescent="0.2">
      <c r="A29" s="197" t="s">
        <v>58</v>
      </c>
      <c r="B29" s="9" t="s">
        <v>20</v>
      </c>
      <c r="C29" s="43"/>
      <c r="D29" s="198"/>
      <c r="E29" s="28"/>
      <c r="F29" s="16">
        <f>+F30</f>
        <v>11900</v>
      </c>
      <c r="G29" s="16">
        <f t="shared" ref="G29" si="8">H29+I29</f>
        <v>3051</v>
      </c>
      <c r="H29" s="16">
        <f>H30</f>
        <v>3051</v>
      </c>
      <c r="I29" s="16"/>
      <c r="J29" s="16"/>
      <c r="K29" s="16">
        <f t="shared" si="0"/>
        <v>8849</v>
      </c>
      <c r="L29" s="3"/>
      <c r="M29" s="3"/>
      <c r="N29" s="203" t="e">
        <f>+N30/5</f>
        <v>#REF!</v>
      </c>
      <c r="O29" s="177"/>
      <c r="P29" s="177"/>
      <c r="Q29" s="177"/>
      <c r="R29" s="177"/>
      <c r="V29" s="195"/>
    </row>
    <row r="30" spans="1:23" s="30" customFormat="1" ht="25.5" x14ac:dyDescent="0.2">
      <c r="A30" s="197">
        <v>1</v>
      </c>
      <c r="B30" s="10" t="s">
        <v>21</v>
      </c>
      <c r="C30" s="43"/>
      <c r="D30" s="197"/>
      <c r="E30" s="28"/>
      <c r="F30" s="16">
        <f>+F31+F37</f>
        <v>11900</v>
      </c>
      <c r="G30" s="16">
        <f>+G31+G37</f>
        <v>3051</v>
      </c>
      <c r="H30" s="16">
        <f t="shared" ref="H30:I30" si="9">+H31+H37</f>
        <v>3051</v>
      </c>
      <c r="I30" s="16">
        <f t="shared" si="9"/>
        <v>0</v>
      </c>
      <c r="J30" s="16" t="e">
        <f>+#REF!</f>
        <v>#REF!</v>
      </c>
      <c r="K30" s="16">
        <f t="shared" si="0"/>
        <v>8849</v>
      </c>
      <c r="L30" s="3"/>
      <c r="M30" s="3"/>
      <c r="N30" s="201" t="e">
        <f>+#REF!-H31</f>
        <v>#REF!</v>
      </c>
      <c r="O30" s="175"/>
      <c r="P30" s="175"/>
      <c r="Q30" s="175"/>
      <c r="R30" s="175"/>
      <c r="V30" s="195"/>
    </row>
    <row r="31" spans="1:23" s="17" customFormat="1" ht="15" customHeight="1" x14ac:dyDescent="0.2">
      <c r="A31" s="15"/>
      <c r="B31" s="166" t="s">
        <v>174</v>
      </c>
      <c r="C31" s="15"/>
      <c r="D31" s="15"/>
      <c r="E31" s="16"/>
      <c r="F31" s="16">
        <f>+SUM(F32:F36)</f>
        <v>5600</v>
      </c>
      <c r="G31" s="16">
        <f>+H31+I31</f>
        <v>1200</v>
      </c>
      <c r="H31" s="16">
        <f t="shared" ref="H31:I31" si="10">+SUM(H32:H36)</f>
        <v>1200</v>
      </c>
      <c r="I31" s="16">
        <f t="shared" si="10"/>
        <v>0</v>
      </c>
      <c r="J31" s="16">
        <f t="shared" ref="J31" si="11">+SUM(J32:J36)</f>
        <v>0</v>
      </c>
      <c r="K31" s="16">
        <f t="shared" si="0"/>
        <v>4400</v>
      </c>
      <c r="L31" s="16"/>
      <c r="M31" s="16"/>
      <c r="N31" s="255"/>
      <c r="O31" s="176">
        <v>5500</v>
      </c>
      <c r="P31" s="176">
        <v>1320</v>
      </c>
      <c r="Q31" s="176">
        <v>1200</v>
      </c>
      <c r="R31" s="176">
        <v>120</v>
      </c>
      <c r="V31" s="195"/>
    </row>
    <row r="32" spans="1:23" s="30" customFormat="1" ht="15" customHeight="1" x14ac:dyDescent="0.2">
      <c r="A32" s="43">
        <v>1</v>
      </c>
      <c r="B32" s="50" t="s">
        <v>182</v>
      </c>
      <c r="C32" s="43" t="s">
        <v>211</v>
      </c>
      <c r="D32" s="43"/>
      <c r="E32" s="187">
        <v>2022</v>
      </c>
      <c r="F32" s="28">
        <v>1100</v>
      </c>
      <c r="G32" s="28">
        <f t="shared" ref="G32:G36" si="12">+H32+I32</f>
        <v>240</v>
      </c>
      <c r="H32" s="28">
        <v>240</v>
      </c>
      <c r="I32" s="28"/>
      <c r="J32" s="28"/>
      <c r="K32" s="28">
        <f t="shared" si="0"/>
        <v>860</v>
      </c>
      <c r="L32" s="259" t="s">
        <v>174</v>
      </c>
      <c r="M32" s="28"/>
      <c r="N32" s="255"/>
      <c r="O32" s="176"/>
      <c r="P32" s="176"/>
      <c r="Q32" s="176"/>
      <c r="R32" s="176"/>
      <c r="V32" s="195"/>
    </row>
    <row r="33" spans="1:22" s="30" customFormat="1" ht="15" customHeight="1" x14ac:dyDescent="0.2">
      <c r="A33" s="43">
        <v>2</v>
      </c>
      <c r="B33" s="50" t="s">
        <v>176</v>
      </c>
      <c r="C33" s="43" t="s">
        <v>204</v>
      </c>
      <c r="D33" s="43"/>
      <c r="E33" s="187">
        <v>2022</v>
      </c>
      <c r="F33" s="28">
        <v>1150</v>
      </c>
      <c r="G33" s="28">
        <f t="shared" si="12"/>
        <v>240</v>
      </c>
      <c r="H33" s="28">
        <v>240</v>
      </c>
      <c r="I33" s="28"/>
      <c r="J33" s="28"/>
      <c r="K33" s="28">
        <f t="shared" si="0"/>
        <v>910</v>
      </c>
      <c r="L33" s="259"/>
      <c r="M33" s="28"/>
      <c r="N33" s="255"/>
      <c r="O33" s="176"/>
      <c r="P33" s="176"/>
      <c r="Q33" s="176"/>
      <c r="R33" s="176"/>
      <c r="V33" s="195"/>
    </row>
    <row r="34" spans="1:22" s="30" customFormat="1" ht="15" customHeight="1" x14ac:dyDescent="0.2">
      <c r="A34" s="43">
        <v>3</v>
      </c>
      <c r="B34" s="50" t="s">
        <v>175</v>
      </c>
      <c r="C34" s="43" t="s">
        <v>202</v>
      </c>
      <c r="D34" s="43"/>
      <c r="E34" s="187">
        <v>2022</v>
      </c>
      <c r="F34" s="28">
        <v>1150</v>
      </c>
      <c r="G34" s="28">
        <f t="shared" si="12"/>
        <v>240</v>
      </c>
      <c r="H34" s="28">
        <v>240</v>
      </c>
      <c r="I34" s="28"/>
      <c r="J34" s="28"/>
      <c r="K34" s="28">
        <f t="shared" si="0"/>
        <v>910</v>
      </c>
      <c r="L34" s="259"/>
      <c r="M34" s="28"/>
      <c r="N34" s="255"/>
      <c r="O34" s="176"/>
      <c r="P34" s="176"/>
      <c r="Q34" s="176"/>
      <c r="R34" s="176"/>
      <c r="V34" s="195"/>
    </row>
    <row r="35" spans="1:22" s="30" customFormat="1" ht="15" customHeight="1" x14ac:dyDescent="0.2">
      <c r="A35" s="43">
        <v>4</v>
      </c>
      <c r="B35" s="50" t="s">
        <v>199</v>
      </c>
      <c r="C35" s="43" t="s">
        <v>203</v>
      </c>
      <c r="D35" s="43"/>
      <c r="E35" s="187">
        <v>2022</v>
      </c>
      <c r="F35" s="28">
        <v>1100</v>
      </c>
      <c r="G35" s="28">
        <f t="shared" si="12"/>
        <v>240</v>
      </c>
      <c r="H35" s="28">
        <v>240</v>
      </c>
      <c r="I35" s="28"/>
      <c r="J35" s="28"/>
      <c r="K35" s="28">
        <f t="shared" si="0"/>
        <v>860</v>
      </c>
      <c r="L35" s="259"/>
      <c r="M35" s="28"/>
      <c r="N35" s="255"/>
      <c r="O35" s="176"/>
      <c r="P35" s="176"/>
      <c r="Q35" s="176"/>
      <c r="R35" s="176"/>
      <c r="V35" s="195"/>
    </row>
    <row r="36" spans="1:22" s="30" customFormat="1" ht="15" customHeight="1" x14ac:dyDescent="0.2">
      <c r="A36" s="43">
        <v>5</v>
      </c>
      <c r="B36" s="50" t="s">
        <v>200</v>
      </c>
      <c r="C36" s="43" t="s">
        <v>204</v>
      </c>
      <c r="D36" s="43"/>
      <c r="E36" s="187">
        <v>2022</v>
      </c>
      <c r="F36" s="28">
        <v>1100</v>
      </c>
      <c r="G36" s="28">
        <f t="shared" si="12"/>
        <v>240</v>
      </c>
      <c r="H36" s="28">
        <v>240</v>
      </c>
      <c r="I36" s="28"/>
      <c r="J36" s="28"/>
      <c r="K36" s="28">
        <f t="shared" si="0"/>
        <v>860</v>
      </c>
      <c r="L36" s="259"/>
      <c r="M36" s="28"/>
      <c r="N36" s="255"/>
      <c r="O36" s="176"/>
      <c r="P36" s="176"/>
      <c r="Q36" s="176"/>
      <c r="R36" s="176"/>
      <c r="V36" s="195"/>
    </row>
    <row r="37" spans="1:22" s="17" customFormat="1" ht="15.75" customHeight="1" x14ac:dyDescent="0.2">
      <c r="A37" s="15"/>
      <c r="B37" s="166" t="s">
        <v>184</v>
      </c>
      <c r="C37" s="15"/>
      <c r="D37" s="15"/>
      <c r="E37" s="187"/>
      <c r="F37" s="16">
        <f>+SUM(F38:F43)</f>
        <v>6300</v>
      </c>
      <c r="G37" s="16">
        <f>+SUM(G38:G43)</f>
        <v>1851</v>
      </c>
      <c r="H37" s="16">
        <f>+SUM(H38:H43)</f>
        <v>1851</v>
      </c>
      <c r="I37" s="16">
        <f t="shared" ref="I37" si="13">+SUM(I38:I43)</f>
        <v>0</v>
      </c>
      <c r="J37" s="16">
        <f t="shared" ref="J37" si="14">+SUM(J38:J42)</f>
        <v>0</v>
      </c>
      <c r="K37" s="16">
        <f>+F37-H37</f>
        <v>4449</v>
      </c>
      <c r="L37" s="16"/>
      <c r="M37" s="16"/>
      <c r="N37" s="255"/>
      <c r="O37" s="176">
        <v>6000</v>
      </c>
      <c r="P37" s="176">
        <v>2036</v>
      </c>
      <c r="Q37" s="176">
        <v>1851</v>
      </c>
      <c r="R37" s="176">
        <v>185</v>
      </c>
      <c r="S37" s="173">
        <f>+G37-P37</f>
        <v>-185</v>
      </c>
      <c r="T37" s="173">
        <f>+H37-Q37</f>
        <v>0</v>
      </c>
      <c r="U37" s="173">
        <f>+I37-R37</f>
        <v>-185</v>
      </c>
      <c r="V37" s="195"/>
    </row>
    <row r="38" spans="1:22" s="30" customFormat="1" x14ac:dyDescent="0.2">
      <c r="A38" s="43">
        <v>1</v>
      </c>
      <c r="B38" s="50" t="s">
        <v>179</v>
      </c>
      <c r="C38" s="43" t="s">
        <v>221</v>
      </c>
      <c r="D38" s="43"/>
      <c r="E38" s="187">
        <v>2022</v>
      </c>
      <c r="F38" s="28">
        <v>1100</v>
      </c>
      <c r="G38" s="28">
        <f>+H38+I38</f>
        <v>325</v>
      </c>
      <c r="H38" s="28">
        <v>325</v>
      </c>
      <c r="I38" s="28"/>
      <c r="J38" s="28"/>
      <c r="K38" s="28">
        <f t="shared" si="0"/>
        <v>775</v>
      </c>
      <c r="L38" s="259" t="s">
        <v>184</v>
      </c>
      <c r="M38" s="28"/>
      <c r="N38" s="255"/>
      <c r="O38" s="176"/>
      <c r="P38" s="176"/>
      <c r="Q38" s="176"/>
      <c r="R38" s="176"/>
      <c r="V38" s="195"/>
    </row>
    <row r="39" spans="1:22" s="30" customFormat="1" ht="15.75" customHeight="1" x14ac:dyDescent="0.2">
      <c r="A39" s="43">
        <v>2</v>
      </c>
      <c r="B39" s="50" t="s">
        <v>183</v>
      </c>
      <c r="C39" s="43" t="s">
        <v>221</v>
      </c>
      <c r="D39" s="43"/>
      <c r="E39" s="187">
        <v>2022</v>
      </c>
      <c r="F39" s="28">
        <v>1100</v>
      </c>
      <c r="G39" s="28">
        <f t="shared" ref="G39:G42" si="15">+H39+I39</f>
        <v>325</v>
      </c>
      <c r="H39" s="28">
        <v>325</v>
      </c>
      <c r="I39" s="28"/>
      <c r="J39" s="28"/>
      <c r="K39" s="28">
        <f t="shared" si="0"/>
        <v>775</v>
      </c>
      <c r="L39" s="259"/>
      <c r="M39" s="28"/>
      <c r="N39" s="255"/>
      <c r="O39" s="176"/>
      <c r="P39" s="176"/>
      <c r="Q39" s="176"/>
      <c r="R39" s="176"/>
      <c r="S39" s="30">
        <f>+S37/5</f>
        <v>-37</v>
      </c>
      <c r="V39" s="195"/>
    </row>
    <row r="40" spans="1:22" s="30" customFormat="1" ht="15.75" customHeight="1" x14ac:dyDescent="0.2">
      <c r="A40" s="43">
        <v>3</v>
      </c>
      <c r="B40" s="50" t="s">
        <v>181</v>
      </c>
      <c r="C40" s="43" t="s">
        <v>222</v>
      </c>
      <c r="D40" s="43"/>
      <c r="E40" s="187">
        <v>2022</v>
      </c>
      <c r="F40" s="28">
        <v>1150</v>
      </c>
      <c r="G40" s="28">
        <f t="shared" si="15"/>
        <v>325</v>
      </c>
      <c r="H40" s="28">
        <v>325</v>
      </c>
      <c r="I40" s="28"/>
      <c r="J40" s="28"/>
      <c r="K40" s="28">
        <f t="shared" si="0"/>
        <v>825</v>
      </c>
      <c r="L40" s="259"/>
      <c r="M40" s="28"/>
      <c r="N40" s="255"/>
      <c r="O40" s="176"/>
      <c r="P40" s="176"/>
      <c r="Q40" s="176"/>
      <c r="R40" s="176"/>
      <c r="V40" s="195"/>
    </row>
    <row r="41" spans="1:22" s="30" customFormat="1" ht="15.75" customHeight="1" x14ac:dyDescent="0.2">
      <c r="A41" s="43">
        <v>4</v>
      </c>
      <c r="B41" s="50" t="s">
        <v>180</v>
      </c>
      <c r="C41" s="43" t="s">
        <v>222</v>
      </c>
      <c r="D41" s="43"/>
      <c r="E41" s="187">
        <v>2022</v>
      </c>
      <c r="F41" s="28">
        <v>1150</v>
      </c>
      <c r="G41" s="28">
        <f t="shared" si="15"/>
        <v>325</v>
      </c>
      <c r="H41" s="28">
        <v>325</v>
      </c>
      <c r="I41" s="28"/>
      <c r="J41" s="28"/>
      <c r="K41" s="28">
        <f t="shared" si="0"/>
        <v>825</v>
      </c>
      <c r="L41" s="259"/>
      <c r="M41" s="28"/>
      <c r="N41" s="255"/>
      <c r="O41" s="176"/>
      <c r="P41" s="176"/>
      <c r="Q41" s="176"/>
      <c r="R41" s="176"/>
      <c r="V41" s="195"/>
    </row>
    <row r="42" spans="1:22" s="30" customFormat="1" ht="15.75" customHeight="1" x14ac:dyDescent="0.2">
      <c r="A42" s="43">
        <v>5</v>
      </c>
      <c r="B42" s="50" t="s">
        <v>223</v>
      </c>
      <c r="C42" s="43" t="s">
        <v>205</v>
      </c>
      <c r="D42" s="43"/>
      <c r="E42" s="187">
        <v>2022</v>
      </c>
      <c r="F42" s="28">
        <v>1100</v>
      </c>
      <c r="G42" s="28">
        <f t="shared" si="15"/>
        <v>325</v>
      </c>
      <c r="H42" s="28">
        <v>325</v>
      </c>
      <c r="I42" s="28"/>
      <c r="J42" s="28"/>
      <c r="K42" s="28">
        <f t="shared" si="0"/>
        <v>775</v>
      </c>
      <c r="L42" s="259"/>
      <c r="M42" s="28"/>
      <c r="N42" s="255"/>
      <c r="O42" s="176"/>
      <c r="P42" s="176"/>
      <c r="Q42" s="176"/>
      <c r="R42" s="176"/>
      <c r="V42" s="195"/>
    </row>
    <row r="43" spans="1:22" s="30" customFormat="1" ht="15.75" customHeight="1" x14ac:dyDescent="0.2">
      <c r="A43" s="43">
        <v>6</v>
      </c>
      <c r="B43" s="50" t="s">
        <v>197</v>
      </c>
      <c r="C43" s="43" t="s">
        <v>207</v>
      </c>
      <c r="D43" s="43"/>
      <c r="E43" s="187">
        <v>2022</v>
      </c>
      <c r="F43" s="28">
        <v>700</v>
      </c>
      <c r="G43" s="28">
        <f>+H43+I43</f>
        <v>226</v>
      </c>
      <c r="H43" s="28">
        <v>226</v>
      </c>
      <c r="I43" s="28"/>
      <c r="J43" s="28"/>
      <c r="K43" s="28">
        <f t="shared" si="0"/>
        <v>474</v>
      </c>
      <c r="L43" s="259"/>
      <c r="M43" s="28"/>
      <c r="N43" s="47"/>
      <c r="O43" s="176"/>
      <c r="P43" s="176"/>
      <c r="Q43" s="176"/>
      <c r="R43" s="176"/>
      <c r="V43" s="195"/>
    </row>
    <row r="44" spans="1:22" s="17" customFormat="1" ht="25.5" x14ac:dyDescent="0.2">
      <c r="A44" s="15" t="s">
        <v>64</v>
      </c>
      <c r="B44" s="18" t="s">
        <v>231</v>
      </c>
      <c r="C44" s="58"/>
      <c r="D44" s="58"/>
      <c r="E44" s="16"/>
      <c r="F44" s="16">
        <f>+F45</f>
        <v>1021</v>
      </c>
      <c r="G44" s="16">
        <f t="shared" ref="G44:I44" si="16">+G45</f>
        <v>1021</v>
      </c>
      <c r="H44" s="16">
        <f t="shared" si="16"/>
        <v>1021</v>
      </c>
      <c r="I44" s="16">
        <f t="shared" si="16"/>
        <v>0</v>
      </c>
      <c r="J44" s="16"/>
      <c r="K44" s="16">
        <f>+F44-H44</f>
        <v>0</v>
      </c>
      <c r="L44" s="16"/>
      <c r="M44" s="16"/>
      <c r="N44" s="204"/>
      <c r="O44" s="178"/>
      <c r="P44" s="178"/>
      <c r="Q44" s="178"/>
      <c r="R44" s="178"/>
      <c r="S44" s="61"/>
      <c r="V44" s="195"/>
    </row>
    <row r="45" spans="1:22" s="30" customFormat="1" ht="29.25" customHeight="1" x14ac:dyDescent="0.2">
      <c r="A45" s="43">
        <v>1</v>
      </c>
      <c r="B45" s="50" t="s">
        <v>184</v>
      </c>
      <c r="C45" s="43"/>
      <c r="D45" s="43"/>
      <c r="E45" s="187"/>
      <c r="F45" s="28">
        <v>1021</v>
      </c>
      <c r="G45" s="28">
        <v>1021</v>
      </c>
      <c r="H45" s="28">
        <f>+G45</f>
        <v>1021</v>
      </c>
      <c r="I45" s="28"/>
      <c r="J45" s="28"/>
      <c r="K45" s="28">
        <f t="shared" si="0"/>
        <v>0</v>
      </c>
      <c r="L45" s="200" t="s">
        <v>184</v>
      </c>
      <c r="M45" s="28"/>
      <c r="N45" s="47" t="s">
        <v>136</v>
      </c>
      <c r="O45" s="176"/>
      <c r="P45" s="176"/>
      <c r="Q45" s="176"/>
      <c r="R45" s="176"/>
      <c r="V45" s="195"/>
    </row>
    <row r="46" spans="1:22" s="17" customFormat="1" ht="38.25" x14ac:dyDescent="0.2">
      <c r="A46" s="15" t="s">
        <v>68</v>
      </c>
      <c r="B46" s="18" t="s">
        <v>43</v>
      </c>
      <c r="C46" s="51"/>
      <c r="D46" s="51"/>
      <c r="E46" s="16"/>
      <c r="F46" s="16">
        <f>+F47+F48</f>
        <v>85</v>
      </c>
      <c r="G46" s="16">
        <f t="shared" ref="G46:H46" si="17">+G47+G48</f>
        <v>85</v>
      </c>
      <c r="H46" s="16">
        <f t="shared" si="17"/>
        <v>85</v>
      </c>
      <c r="I46" s="16">
        <f t="shared" ref="I46" si="18">I48</f>
        <v>0</v>
      </c>
      <c r="J46" s="16"/>
      <c r="K46" s="16">
        <f t="shared" si="0"/>
        <v>0</v>
      </c>
      <c r="L46" s="16"/>
      <c r="M46" s="16"/>
      <c r="N46" s="205"/>
      <c r="O46" s="181"/>
      <c r="P46" s="181"/>
      <c r="Q46" s="181"/>
      <c r="R46" s="181"/>
      <c r="V46" s="195"/>
    </row>
    <row r="47" spans="1:22" s="30" customFormat="1" x14ac:dyDescent="0.2">
      <c r="A47" s="43">
        <v>1</v>
      </c>
      <c r="B47" s="44" t="s">
        <v>174</v>
      </c>
      <c r="C47" s="41"/>
      <c r="D47" s="41"/>
      <c r="E47" s="187">
        <v>2022</v>
      </c>
      <c r="F47" s="28">
        <f>+G47</f>
        <v>35</v>
      </c>
      <c r="G47" s="28">
        <v>35</v>
      </c>
      <c r="H47" s="28">
        <v>35</v>
      </c>
      <c r="I47" s="28"/>
      <c r="J47" s="28"/>
      <c r="K47" s="28">
        <f t="shared" si="0"/>
        <v>0</v>
      </c>
      <c r="L47" s="28"/>
      <c r="M47" s="28"/>
      <c r="N47" s="202"/>
      <c r="O47" s="176"/>
      <c r="P47" s="176"/>
      <c r="Q47" s="176"/>
      <c r="R47" s="176"/>
      <c r="V47" s="195"/>
    </row>
    <row r="48" spans="1:22" s="30" customFormat="1" ht="15.75" customHeight="1" x14ac:dyDescent="0.2">
      <c r="A48" s="43">
        <v>2</v>
      </c>
      <c r="B48" s="50" t="s">
        <v>184</v>
      </c>
      <c r="C48" s="43"/>
      <c r="D48" s="43"/>
      <c r="E48" s="187">
        <v>2022</v>
      </c>
      <c r="F48" s="28">
        <f>+G48</f>
        <v>50</v>
      </c>
      <c r="G48" s="28">
        <v>50</v>
      </c>
      <c r="H48" s="28">
        <v>50</v>
      </c>
      <c r="I48" s="28"/>
      <c r="J48" s="28"/>
      <c r="K48" s="28">
        <f t="shared" si="0"/>
        <v>0</v>
      </c>
      <c r="L48" s="28"/>
      <c r="M48" s="28"/>
      <c r="N48" s="47" t="s">
        <v>137</v>
      </c>
      <c r="O48" s="176"/>
      <c r="P48" s="176"/>
      <c r="Q48" s="176"/>
      <c r="R48" s="176"/>
      <c r="V48" s="195"/>
    </row>
  </sheetData>
  <mergeCells count="22">
    <mergeCell ref="A6:A7"/>
    <mergeCell ref="B6:B7"/>
    <mergeCell ref="C6:C7"/>
    <mergeCell ref="D6:D7"/>
    <mergeCell ref="E6:E7"/>
    <mergeCell ref="A1:N1"/>
    <mergeCell ref="A2:N2"/>
    <mergeCell ref="A3:N3"/>
    <mergeCell ref="A4:N4"/>
    <mergeCell ref="H5:N5"/>
    <mergeCell ref="N31:N42"/>
    <mergeCell ref="F6:F7"/>
    <mergeCell ref="G6:I6"/>
    <mergeCell ref="N6:N7"/>
    <mergeCell ref="N10:N11"/>
    <mergeCell ref="N13:N28"/>
    <mergeCell ref="M6:M7"/>
    <mergeCell ref="L6:L7"/>
    <mergeCell ref="L15:L19"/>
    <mergeCell ref="L21:L28"/>
    <mergeCell ref="L32:L36"/>
    <mergeCell ref="L38:L43"/>
  </mergeCells>
  <pageMargins left="0.5" right="0" top="0.5" bottom="0.25" header="0.3" footer="0.25"/>
  <pageSetup paperSize="9" scale="99"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
  <sheetViews>
    <sheetView view="pageBreakPreview" topLeftCell="A8" zoomScaleNormal="100" zoomScaleSheetLayoutView="100" workbookViewId="0">
      <selection activeCell="H31" sqref="H31"/>
    </sheetView>
  </sheetViews>
  <sheetFormatPr defaultColWidth="9" defaultRowHeight="15.75" x14ac:dyDescent="0.25"/>
  <cols>
    <col min="1" max="1" width="4.875" style="63" customWidth="1"/>
    <col min="2" max="2" width="35.375" style="63" customWidth="1"/>
    <col min="3" max="3" width="12" style="63" customWidth="1"/>
    <col min="4" max="4" width="10.5" style="63" customWidth="1"/>
    <col min="5" max="5" width="8.75" style="63" customWidth="1"/>
    <col min="6" max="6" width="9" style="63" customWidth="1"/>
    <col min="7" max="7" width="8" style="63" customWidth="1"/>
    <col min="8" max="8" width="7.75" style="63" customWidth="1"/>
    <col min="9" max="9" width="8.625" style="63" customWidth="1"/>
    <col min="10" max="10" width="9.375" style="63" customWidth="1"/>
    <col min="11" max="11" width="17.375" style="63" customWidth="1"/>
    <col min="12" max="12" width="5.875" style="63" customWidth="1"/>
    <col min="13" max="13" width="5.5" style="63" customWidth="1"/>
    <col min="14" max="14" width="7.25" style="63" customWidth="1"/>
    <col min="15" max="16384" width="9" style="63"/>
  </cols>
  <sheetData>
    <row r="1" spans="1:14" x14ac:dyDescent="0.25">
      <c r="A1" s="267" t="s">
        <v>104</v>
      </c>
      <c r="B1" s="267"/>
      <c r="C1" s="267"/>
      <c r="D1" s="267"/>
      <c r="E1" s="267"/>
      <c r="F1" s="267"/>
      <c r="G1" s="267"/>
      <c r="H1" s="267"/>
      <c r="I1" s="267"/>
      <c r="J1" s="267"/>
    </row>
    <row r="2" spans="1:14" x14ac:dyDescent="0.25">
      <c r="A2" s="268" t="s">
        <v>161</v>
      </c>
      <c r="B2" s="268"/>
      <c r="C2" s="268"/>
      <c r="D2" s="268"/>
      <c r="E2" s="268"/>
      <c r="F2" s="268"/>
      <c r="G2" s="268"/>
      <c r="H2" s="268"/>
      <c r="I2" s="268"/>
      <c r="J2" s="268"/>
      <c r="K2" s="268"/>
    </row>
    <row r="3" spans="1:14" x14ac:dyDescent="0.25">
      <c r="A3" s="268" t="s">
        <v>103</v>
      </c>
      <c r="B3" s="268"/>
      <c r="C3" s="268"/>
      <c r="D3" s="268"/>
      <c r="E3" s="268"/>
      <c r="F3" s="268"/>
      <c r="G3" s="268"/>
      <c r="H3" s="268"/>
      <c r="I3" s="268"/>
      <c r="J3" s="268"/>
      <c r="K3" s="268"/>
    </row>
    <row r="4" spans="1:14" ht="15.75" hidden="1" customHeight="1" x14ac:dyDescent="0.25">
      <c r="A4" s="269" t="s">
        <v>146</v>
      </c>
      <c r="B4" s="269"/>
      <c r="C4" s="269"/>
      <c r="D4" s="269"/>
      <c r="E4" s="269"/>
      <c r="F4" s="269"/>
      <c r="G4" s="269"/>
      <c r="H4" s="269"/>
      <c r="I4" s="269"/>
      <c r="J4" s="269"/>
    </row>
    <row r="5" spans="1:14" x14ac:dyDescent="0.25">
      <c r="J5" s="270" t="s">
        <v>102</v>
      </c>
      <c r="K5" s="270"/>
    </row>
    <row r="6" spans="1:14" ht="24" customHeight="1" x14ac:dyDescent="0.25">
      <c r="A6" s="263" t="s">
        <v>0</v>
      </c>
      <c r="B6" s="263" t="s">
        <v>83</v>
      </c>
      <c r="C6" s="264" t="s">
        <v>139</v>
      </c>
      <c r="D6" s="263" t="s">
        <v>135</v>
      </c>
      <c r="E6" s="263"/>
      <c r="F6" s="263"/>
      <c r="G6" s="263"/>
      <c r="H6" s="263"/>
      <c r="I6" s="263"/>
      <c r="J6" s="265" t="s">
        <v>2</v>
      </c>
      <c r="K6" s="276" t="s">
        <v>148</v>
      </c>
    </row>
    <row r="7" spans="1:14" ht="57" x14ac:dyDescent="0.25">
      <c r="A7" s="263"/>
      <c r="B7" s="263"/>
      <c r="C7" s="264"/>
      <c r="D7" s="64" t="s">
        <v>138</v>
      </c>
      <c r="E7" s="138" t="s">
        <v>73</v>
      </c>
      <c r="F7" s="138" t="s">
        <v>74</v>
      </c>
      <c r="G7" s="138" t="s">
        <v>75</v>
      </c>
      <c r="H7" s="138" t="s">
        <v>76</v>
      </c>
      <c r="I7" s="138" t="s">
        <v>77</v>
      </c>
      <c r="J7" s="266"/>
      <c r="K7" s="277"/>
      <c r="M7" s="65"/>
    </row>
    <row r="8" spans="1:14" ht="28.5" customHeight="1" x14ac:dyDescent="0.25">
      <c r="A8" s="160"/>
      <c r="B8" s="160" t="s">
        <v>78</v>
      </c>
      <c r="C8" s="67">
        <f t="shared" ref="C8:J8" si="0">C9+C14+C16+C25+C30+C35+C36+C37+C45+C61</f>
        <v>11069.84</v>
      </c>
      <c r="D8" s="67">
        <f t="shared" si="0"/>
        <v>10074.4</v>
      </c>
      <c r="E8" s="67">
        <f t="shared" si="0"/>
        <v>4620</v>
      </c>
      <c r="F8" s="67">
        <f t="shared" si="0"/>
        <v>637</v>
      </c>
      <c r="G8" s="67">
        <f t="shared" si="0"/>
        <v>2898</v>
      </c>
      <c r="H8" s="67">
        <f t="shared" si="0"/>
        <v>2178.4</v>
      </c>
      <c r="I8" s="67">
        <f t="shared" si="0"/>
        <v>464</v>
      </c>
      <c r="J8" s="67">
        <f t="shared" si="0"/>
        <v>995.44</v>
      </c>
      <c r="K8" s="140"/>
      <c r="L8" s="68"/>
      <c r="M8" s="69"/>
      <c r="N8" s="68"/>
    </row>
    <row r="9" spans="1:14" ht="31.5" x14ac:dyDescent="0.25">
      <c r="A9" s="160" t="s">
        <v>52</v>
      </c>
      <c r="B9" s="70" t="s">
        <v>3</v>
      </c>
      <c r="C9" s="71">
        <f>C10</f>
        <v>523.6</v>
      </c>
      <c r="D9" s="71">
        <f t="shared" ref="D9:J9" si="1">D10</f>
        <v>476</v>
      </c>
      <c r="E9" s="71">
        <f t="shared" si="1"/>
        <v>201</v>
      </c>
      <c r="F9" s="71">
        <f t="shared" si="1"/>
        <v>0</v>
      </c>
      <c r="G9" s="71">
        <f t="shared" si="1"/>
        <v>0</v>
      </c>
      <c r="H9" s="71">
        <f t="shared" si="1"/>
        <v>102</v>
      </c>
      <c r="I9" s="71">
        <f t="shared" si="1"/>
        <v>173</v>
      </c>
      <c r="J9" s="71">
        <f t="shared" si="1"/>
        <v>47.6</v>
      </c>
      <c r="K9" s="141"/>
      <c r="L9" s="72"/>
      <c r="M9" s="72"/>
      <c r="N9" s="73"/>
    </row>
    <row r="10" spans="1:14" ht="47.25" x14ac:dyDescent="0.25">
      <c r="A10" s="160" t="s">
        <v>60</v>
      </c>
      <c r="B10" s="70" t="s">
        <v>149</v>
      </c>
      <c r="C10" s="71">
        <f>+C11</f>
        <v>523.6</v>
      </c>
      <c r="D10" s="71">
        <f t="shared" ref="D10:J10" si="2">+D11</f>
        <v>476</v>
      </c>
      <c r="E10" s="71">
        <f t="shared" si="2"/>
        <v>201</v>
      </c>
      <c r="F10" s="71">
        <f t="shared" si="2"/>
        <v>0</v>
      </c>
      <c r="G10" s="71">
        <f t="shared" si="2"/>
        <v>0</v>
      </c>
      <c r="H10" s="71">
        <f t="shared" si="2"/>
        <v>102</v>
      </c>
      <c r="I10" s="71">
        <f t="shared" si="2"/>
        <v>173</v>
      </c>
      <c r="J10" s="71">
        <f t="shared" si="2"/>
        <v>47.6</v>
      </c>
      <c r="K10" s="139"/>
      <c r="L10" s="65"/>
    </row>
    <row r="11" spans="1:14" s="81" customFormat="1" ht="17.850000000000001" hidden="1" customHeight="1" x14ac:dyDescent="0.25">
      <c r="A11" s="160" t="s">
        <v>62</v>
      </c>
      <c r="B11" s="74" t="s">
        <v>7</v>
      </c>
      <c r="C11" s="71">
        <f t="shared" ref="C11:C45" si="3">D11+J11</f>
        <v>523.6</v>
      </c>
      <c r="D11" s="71">
        <f t="shared" ref="D11:D13" si="4">SUM(E11:I11)</f>
        <v>476</v>
      </c>
      <c r="E11" s="75">
        <f>SUM(E12:E13)</f>
        <v>201</v>
      </c>
      <c r="F11" s="75">
        <f>SUM(F12:F13)</f>
        <v>0</v>
      </c>
      <c r="G11" s="75">
        <f>SUM(G12:G13)</f>
        <v>0</v>
      </c>
      <c r="H11" s="75">
        <f>SUM(H12:H13)</f>
        <v>102</v>
      </c>
      <c r="I11" s="75">
        <v>173</v>
      </c>
      <c r="J11" s="71">
        <f t="shared" ref="J11:J15" si="5">D11*0.1</f>
        <v>47.6</v>
      </c>
      <c r="K11" s="278"/>
      <c r="L11" s="65"/>
    </row>
    <row r="12" spans="1:14" ht="17.850000000000001" customHeight="1" x14ac:dyDescent="0.25">
      <c r="A12" s="77">
        <v>1</v>
      </c>
      <c r="B12" s="78" t="s">
        <v>5</v>
      </c>
      <c r="C12" s="79">
        <f t="shared" si="3"/>
        <v>333.3</v>
      </c>
      <c r="D12" s="79">
        <f t="shared" si="4"/>
        <v>303</v>
      </c>
      <c r="E12" s="80">
        <v>201</v>
      </c>
      <c r="F12" s="80"/>
      <c r="G12" s="80"/>
      <c r="H12" s="80">
        <v>102</v>
      </c>
      <c r="I12" s="80"/>
      <c r="J12" s="79">
        <f t="shared" si="5"/>
        <v>30.3</v>
      </c>
      <c r="K12" s="278"/>
      <c r="L12" s="65"/>
    </row>
    <row r="13" spans="1:14" ht="17.850000000000001" customHeight="1" x14ac:dyDescent="0.25">
      <c r="A13" s="77">
        <v>2</v>
      </c>
      <c r="B13" s="78" t="s">
        <v>6</v>
      </c>
      <c r="C13" s="79">
        <f t="shared" si="3"/>
        <v>784.3</v>
      </c>
      <c r="D13" s="79">
        <f t="shared" si="4"/>
        <v>713</v>
      </c>
      <c r="E13" s="80"/>
      <c r="F13" s="80"/>
      <c r="G13" s="80"/>
      <c r="H13" s="80"/>
      <c r="I13" s="80">
        <v>713</v>
      </c>
      <c r="J13" s="79">
        <f t="shared" si="5"/>
        <v>71.3</v>
      </c>
      <c r="K13" s="278"/>
      <c r="L13" s="65"/>
    </row>
    <row r="14" spans="1:14" s="81" customFormat="1" ht="31.5" x14ac:dyDescent="0.25">
      <c r="A14" s="82" t="s">
        <v>57</v>
      </c>
      <c r="B14" s="83" t="s">
        <v>11</v>
      </c>
      <c r="C14" s="84">
        <f t="shared" si="3"/>
        <v>1032.9000000000001</v>
      </c>
      <c r="D14" s="84">
        <f>+D15</f>
        <v>939</v>
      </c>
      <c r="E14" s="84">
        <f t="shared" ref="E14:J14" si="6">+E15</f>
        <v>0</v>
      </c>
      <c r="F14" s="84">
        <f t="shared" si="6"/>
        <v>0</v>
      </c>
      <c r="G14" s="84">
        <f t="shared" si="6"/>
        <v>0</v>
      </c>
      <c r="H14" s="84">
        <f t="shared" si="6"/>
        <v>939</v>
      </c>
      <c r="I14" s="84">
        <f t="shared" si="6"/>
        <v>0</v>
      </c>
      <c r="J14" s="84">
        <f t="shared" si="6"/>
        <v>93.9</v>
      </c>
      <c r="K14" s="140"/>
      <c r="L14" s="68"/>
    </row>
    <row r="15" spans="1:14" s="89" customFormat="1" ht="17.850000000000001" customHeight="1" x14ac:dyDescent="0.25">
      <c r="A15" s="85">
        <v>2</v>
      </c>
      <c r="B15" s="90" t="s">
        <v>7</v>
      </c>
      <c r="C15" s="87">
        <f t="shared" si="3"/>
        <v>1032.9000000000001</v>
      </c>
      <c r="D15" s="87">
        <f>SUM(E15:I15)</f>
        <v>939</v>
      </c>
      <c r="E15" s="87"/>
      <c r="F15" s="87"/>
      <c r="G15" s="87"/>
      <c r="H15" s="87">
        <v>939</v>
      </c>
      <c r="I15" s="87"/>
      <c r="J15" s="87">
        <f t="shared" si="5"/>
        <v>93.9</v>
      </c>
      <c r="K15" s="161"/>
      <c r="L15" s="88"/>
    </row>
    <row r="16" spans="1:14" ht="63" x14ac:dyDescent="0.25">
      <c r="A16" s="160" t="s">
        <v>58</v>
      </c>
      <c r="B16" s="92" t="s">
        <v>12</v>
      </c>
      <c r="C16" s="71">
        <f>+C24</f>
        <v>419.53999999999996</v>
      </c>
      <c r="D16" s="71">
        <f t="shared" ref="D16:J16" si="7">+D24</f>
        <v>381.4</v>
      </c>
      <c r="E16" s="71">
        <f t="shared" si="7"/>
        <v>0</v>
      </c>
      <c r="F16" s="71">
        <f t="shared" si="7"/>
        <v>0</v>
      </c>
      <c r="G16" s="71">
        <f t="shared" si="7"/>
        <v>0</v>
      </c>
      <c r="H16" s="71">
        <f t="shared" si="7"/>
        <v>381.4</v>
      </c>
      <c r="I16" s="71">
        <f t="shared" si="7"/>
        <v>0</v>
      </c>
      <c r="J16" s="71">
        <f t="shared" si="7"/>
        <v>38.14</v>
      </c>
      <c r="K16" s="139"/>
      <c r="L16" s="65"/>
    </row>
    <row r="17" spans="1:14" s="81" customFormat="1" hidden="1" x14ac:dyDescent="0.25">
      <c r="A17" s="160"/>
      <c r="B17" s="92"/>
      <c r="C17" s="71"/>
      <c r="D17" s="93"/>
      <c r="E17" s="93"/>
      <c r="F17" s="93"/>
      <c r="G17" s="93"/>
      <c r="H17" s="93"/>
      <c r="I17" s="93"/>
      <c r="J17" s="71"/>
      <c r="K17" s="146"/>
      <c r="L17" s="65"/>
      <c r="N17" s="185"/>
    </row>
    <row r="18" spans="1:14" s="81" customFormat="1" hidden="1" x14ac:dyDescent="0.25">
      <c r="A18" s="160"/>
      <c r="B18" s="94"/>
      <c r="C18" s="71"/>
      <c r="D18" s="93"/>
      <c r="E18" s="93"/>
      <c r="F18" s="93"/>
      <c r="G18" s="93"/>
      <c r="H18" s="93"/>
      <c r="I18" s="93"/>
      <c r="J18" s="71"/>
      <c r="K18" s="139"/>
      <c r="L18" s="65"/>
      <c r="N18" s="184"/>
    </row>
    <row r="19" spans="1:14" hidden="1" x14ac:dyDescent="0.25">
      <c r="A19" s="77"/>
      <c r="B19" s="95"/>
      <c r="C19" s="79"/>
      <c r="D19" s="79"/>
      <c r="E19" s="79"/>
      <c r="F19" s="79"/>
      <c r="G19" s="79"/>
      <c r="H19" s="79"/>
      <c r="I19" s="79"/>
      <c r="J19" s="79"/>
      <c r="K19" s="146"/>
      <c r="L19" s="65"/>
    </row>
    <row r="20" spans="1:14" s="100" customFormat="1" ht="17.850000000000001" hidden="1" customHeight="1" x14ac:dyDescent="0.25">
      <c r="A20" s="96"/>
      <c r="B20" s="97"/>
      <c r="C20" s="98"/>
      <c r="D20" s="98"/>
      <c r="E20" s="98"/>
      <c r="F20" s="98"/>
      <c r="G20" s="98"/>
      <c r="H20" s="99"/>
      <c r="I20" s="98"/>
      <c r="J20" s="98"/>
      <c r="K20" s="139"/>
      <c r="L20" s="65"/>
    </row>
    <row r="21" spans="1:14" s="89" customFormat="1" ht="17.850000000000001" hidden="1" customHeight="1" x14ac:dyDescent="0.25">
      <c r="A21" s="85"/>
      <c r="B21" s="101"/>
      <c r="C21" s="87"/>
      <c r="D21" s="87"/>
      <c r="E21" s="87"/>
      <c r="F21" s="87"/>
      <c r="G21" s="87"/>
      <c r="H21" s="102"/>
      <c r="I21" s="87"/>
      <c r="J21" s="87"/>
      <c r="K21" s="147"/>
      <c r="L21" s="88"/>
    </row>
    <row r="22" spans="1:14" s="89" customFormat="1" ht="17.850000000000001" hidden="1" customHeight="1" x14ac:dyDescent="0.25">
      <c r="A22" s="85"/>
      <c r="B22" s="101"/>
      <c r="C22" s="87"/>
      <c r="D22" s="87"/>
      <c r="E22" s="87"/>
      <c r="F22" s="87"/>
      <c r="G22" s="87"/>
      <c r="H22" s="102"/>
      <c r="I22" s="87"/>
      <c r="J22" s="87"/>
      <c r="K22" s="147"/>
      <c r="L22" s="88"/>
    </row>
    <row r="23" spans="1:14" ht="17.850000000000001" hidden="1" customHeight="1" x14ac:dyDescent="0.25">
      <c r="A23" s="160" t="s">
        <v>54</v>
      </c>
      <c r="B23" s="94" t="s">
        <v>19</v>
      </c>
      <c r="C23" s="71">
        <f t="shared" si="3"/>
        <v>419.53999999999996</v>
      </c>
      <c r="D23" s="71">
        <f t="shared" ref="D23:I23" si="8">SUM(D24:D24)</f>
        <v>381.4</v>
      </c>
      <c r="E23" s="71">
        <f t="shared" si="8"/>
        <v>0</v>
      </c>
      <c r="F23" s="71">
        <f t="shared" si="8"/>
        <v>0</v>
      </c>
      <c r="G23" s="71">
        <f t="shared" si="8"/>
        <v>0</v>
      </c>
      <c r="H23" s="71">
        <f t="shared" si="8"/>
        <v>381.4</v>
      </c>
      <c r="I23" s="71">
        <f t="shared" si="8"/>
        <v>0</v>
      </c>
      <c r="J23" s="71">
        <f t="shared" ref="J23:J64" si="9">D23*0.1</f>
        <v>38.14</v>
      </c>
      <c r="K23" s="139"/>
      <c r="L23" s="65"/>
    </row>
    <row r="24" spans="1:14" s="89" customFormat="1" ht="17.850000000000001" customHeight="1" x14ac:dyDescent="0.25">
      <c r="A24" s="137">
        <v>2</v>
      </c>
      <c r="B24" s="90" t="s">
        <v>7</v>
      </c>
      <c r="C24" s="87">
        <f t="shared" si="3"/>
        <v>419.53999999999996</v>
      </c>
      <c r="D24" s="87">
        <f t="shared" ref="D24" si="10">SUM(E24:I24)</f>
        <v>381.4</v>
      </c>
      <c r="E24" s="87"/>
      <c r="F24" s="87"/>
      <c r="G24" s="87"/>
      <c r="H24" s="87">
        <v>381.4</v>
      </c>
      <c r="I24" s="87"/>
      <c r="J24" s="87">
        <f t="shared" si="9"/>
        <v>38.14</v>
      </c>
      <c r="K24" s="162"/>
      <c r="L24" s="88"/>
    </row>
    <row r="25" spans="1:14" s="81" customFormat="1" ht="78.75" x14ac:dyDescent="0.25">
      <c r="A25" s="160" t="s">
        <v>59</v>
      </c>
      <c r="B25" s="92" t="s">
        <v>20</v>
      </c>
      <c r="C25" s="71">
        <f t="shared" si="3"/>
        <v>210.1</v>
      </c>
      <c r="D25" s="104">
        <f t="shared" ref="D25:I26" si="11">D26</f>
        <v>191</v>
      </c>
      <c r="E25" s="71">
        <f t="shared" si="11"/>
        <v>0</v>
      </c>
      <c r="F25" s="71">
        <f t="shared" si="11"/>
        <v>0</v>
      </c>
      <c r="G25" s="71">
        <f t="shared" si="11"/>
        <v>0</v>
      </c>
      <c r="H25" s="71">
        <f t="shared" si="11"/>
        <v>191</v>
      </c>
      <c r="I25" s="71">
        <f t="shared" si="11"/>
        <v>0</v>
      </c>
      <c r="J25" s="71">
        <f t="shared" si="9"/>
        <v>19.100000000000001</v>
      </c>
      <c r="K25" s="141"/>
      <c r="L25" s="72"/>
    </row>
    <row r="26" spans="1:14" s="89" customFormat="1" ht="63" x14ac:dyDescent="0.25">
      <c r="A26" s="105">
        <v>1</v>
      </c>
      <c r="B26" s="106" t="s">
        <v>21</v>
      </c>
      <c r="C26" s="107">
        <f t="shared" si="3"/>
        <v>210.1</v>
      </c>
      <c r="D26" s="107">
        <f t="shared" si="11"/>
        <v>191</v>
      </c>
      <c r="E26" s="107">
        <f t="shared" si="11"/>
        <v>0</v>
      </c>
      <c r="F26" s="107">
        <f t="shared" si="11"/>
        <v>0</v>
      </c>
      <c r="G26" s="107">
        <f t="shared" si="11"/>
        <v>0</v>
      </c>
      <c r="H26" s="107">
        <f t="shared" si="11"/>
        <v>191</v>
      </c>
      <c r="I26" s="107">
        <f>I27</f>
        <v>0</v>
      </c>
      <c r="J26" s="107">
        <f t="shared" si="9"/>
        <v>19.100000000000001</v>
      </c>
      <c r="K26" s="143"/>
      <c r="L26" s="108"/>
    </row>
    <row r="27" spans="1:14" s="111" customFormat="1" ht="44.25" customHeight="1" x14ac:dyDescent="0.25">
      <c r="A27" s="109" t="s">
        <v>60</v>
      </c>
      <c r="B27" s="110" t="s">
        <v>22</v>
      </c>
      <c r="C27" s="71">
        <f t="shared" si="3"/>
        <v>210.1</v>
      </c>
      <c r="D27" s="98">
        <f>+D28</f>
        <v>191</v>
      </c>
      <c r="E27" s="98">
        <f t="shared" ref="E27:J27" si="12">+E28</f>
        <v>0</v>
      </c>
      <c r="F27" s="98">
        <f t="shared" si="12"/>
        <v>0</v>
      </c>
      <c r="G27" s="98">
        <f t="shared" si="12"/>
        <v>0</v>
      </c>
      <c r="H27" s="98">
        <f t="shared" si="12"/>
        <v>191</v>
      </c>
      <c r="I27" s="98">
        <f t="shared" si="12"/>
        <v>0</v>
      </c>
      <c r="J27" s="98">
        <f t="shared" si="12"/>
        <v>19.100000000000001</v>
      </c>
      <c r="K27" s="141"/>
      <c r="L27" s="72"/>
    </row>
    <row r="28" spans="1:14" ht="17.850000000000001" hidden="1" customHeight="1" x14ac:dyDescent="0.25">
      <c r="A28" s="112" t="s">
        <v>61</v>
      </c>
      <c r="B28" s="78" t="s">
        <v>19</v>
      </c>
      <c r="C28" s="79">
        <f t="shared" si="3"/>
        <v>210.1</v>
      </c>
      <c r="D28" s="79">
        <f>SUM(D29:D29)</f>
        <v>191</v>
      </c>
      <c r="E28" s="79">
        <f>SUM(E29:E29)</f>
        <v>0</v>
      </c>
      <c r="F28" s="79">
        <f>SUM(F29:F29)</f>
        <v>0</v>
      </c>
      <c r="G28" s="79">
        <f>SUM(G29:G29)</f>
        <v>0</v>
      </c>
      <c r="H28" s="79">
        <f>SUM(H29:H29)</f>
        <v>191</v>
      </c>
      <c r="I28" s="79"/>
      <c r="J28" s="79">
        <f t="shared" si="9"/>
        <v>19.100000000000001</v>
      </c>
      <c r="K28" s="279" t="s">
        <v>168</v>
      </c>
      <c r="L28" s="65"/>
      <c r="N28" s="65"/>
    </row>
    <row r="29" spans="1:14" s="89" customFormat="1" ht="67.5" customHeight="1" x14ac:dyDescent="0.25">
      <c r="A29" s="137">
        <v>2</v>
      </c>
      <c r="B29" s="172" t="s">
        <v>7</v>
      </c>
      <c r="C29" s="87">
        <f t="shared" si="3"/>
        <v>210.1</v>
      </c>
      <c r="D29" s="87">
        <f>SUM(E29:I29)</f>
        <v>191</v>
      </c>
      <c r="E29" s="117"/>
      <c r="F29" s="117"/>
      <c r="G29" s="117"/>
      <c r="H29" s="117">
        <v>191</v>
      </c>
      <c r="I29" s="117"/>
      <c r="J29" s="87">
        <f t="shared" si="9"/>
        <v>19.100000000000001</v>
      </c>
      <c r="K29" s="278"/>
      <c r="L29" s="88"/>
    </row>
    <row r="30" spans="1:14" ht="31.5" x14ac:dyDescent="0.25">
      <c r="A30" s="160" t="s">
        <v>63</v>
      </c>
      <c r="B30" s="92" t="s">
        <v>24</v>
      </c>
      <c r="C30" s="71">
        <f t="shared" si="3"/>
        <v>4860.8999999999996</v>
      </c>
      <c r="D30" s="71">
        <f t="shared" ref="D30:I30" si="13">SUM(D31:D34)</f>
        <v>4419</v>
      </c>
      <c r="E30" s="71">
        <f t="shared" si="13"/>
        <v>4419</v>
      </c>
      <c r="F30" s="71">
        <f t="shared" si="13"/>
        <v>0</v>
      </c>
      <c r="G30" s="71">
        <f t="shared" si="13"/>
        <v>0</v>
      </c>
      <c r="H30" s="71">
        <f t="shared" si="13"/>
        <v>0</v>
      </c>
      <c r="I30" s="71">
        <f t="shared" si="13"/>
        <v>0</v>
      </c>
      <c r="J30" s="79">
        <f t="shared" si="9"/>
        <v>441.90000000000003</v>
      </c>
      <c r="K30" s="141"/>
      <c r="L30" s="72"/>
    </row>
    <row r="31" spans="1:14" ht="78.75" x14ac:dyDescent="0.25">
      <c r="A31" s="77">
        <v>1</v>
      </c>
      <c r="B31" s="113" t="s">
        <v>25</v>
      </c>
      <c r="C31" s="79">
        <f t="shared" si="3"/>
        <v>1673.1</v>
      </c>
      <c r="D31" s="80">
        <f t="shared" ref="D31:D36" si="14">SUM(E31:I31)</f>
        <v>1521</v>
      </c>
      <c r="E31" s="79">
        <v>1521</v>
      </c>
      <c r="F31" s="79"/>
      <c r="G31" s="79"/>
      <c r="H31" s="79"/>
      <c r="I31" s="79"/>
      <c r="J31" s="79">
        <f t="shared" si="9"/>
        <v>152.1</v>
      </c>
      <c r="K31" s="156" t="s">
        <v>171</v>
      </c>
      <c r="L31" s="72"/>
    </row>
    <row r="32" spans="1:14" ht="63" x14ac:dyDescent="0.25">
      <c r="A32" s="77">
        <v>2</v>
      </c>
      <c r="B32" s="113" t="s">
        <v>26</v>
      </c>
      <c r="C32" s="79">
        <f t="shared" si="3"/>
        <v>806.3</v>
      </c>
      <c r="D32" s="80">
        <f t="shared" si="14"/>
        <v>733</v>
      </c>
      <c r="E32" s="79">
        <v>733</v>
      </c>
      <c r="F32" s="79"/>
      <c r="G32" s="79"/>
      <c r="H32" s="79"/>
      <c r="I32" s="80"/>
      <c r="J32" s="79">
        <f t="shared" si="9"/>
        <v>73.3</v>
      </c>
      <c r="K32" s="149" t="s">
        <v>96</v>
      </c>
      <c r="L32" s="65"/>
    </row>
    <row r="33" spans="1:12" ht="63" x14ac:dyDescent="0.25">
      <c r="A33" s="77">
        <v>3</v>
      </c>
      <c r="B33" s="113" t="s">
        <v>27</v>
      </c>
      <c r="C33" s="79">
        <f t="shared" si="3"/>
        <v>1519.1</v>
      </c>
      <c r="D33" s="80">
        <f t="shared" si="14"/>
        <v>1381</v>
      </c>
      <c r="E33" s="79">
        <v>1381</v>
      </c>
      <c r="F33" s="79"/>
      <c r="G33" s="79"/>
      <c r="H33" s="79"/>
      <c r="I33" s="80"/>
      <c r="J33" s="79">
        <f t="shared" si="9"/>
        <v>138.1</v>
      </c>
      <c r="K33" s="156" t="s">
        <v>170</v>
      </c>
      <c r="L33" s="65"/>
    </row>
    <row r="34" spans="1:12" ht="47.25" hidden="1" x14ac:dyDescent="0.25">
      <c r="A34" s="77">
        <v>4</v>
      </c>
      <c r="B34" s="113" t="s">
        <v>28</v>
      </c>
      <c r="C34" s="79">
        <f t="shared" si="3"/>
        <v>862.4</v>
      </c>
      <c r="D34" s="80">
        <f t="shared" si="14"/>
        <v>784</v>
      </c>
      <c r="E34" s="79">
        <v>784</v>
      </c>
      <c r="F34" s="80"/>
      <c r="G34" s="80"/>
      <c r="H34" s="80"/>
      <c r="I34" s="80"/>
      <c r="J34" s="79">
        <f t="shared" si="9"/>
        <v>78.400000000000006</v>
      </c>
      <c r="K34" s="149" t="s">
        <v>96</v>
      </c>
      <c r="L34" s="65"/>
    </row>
    <row r="35" spans="1:12" ht="47.25" x14ac:dyDescent="0.25">
      <c r="A35" s="160" t="s">
        <v>64</v>
      </c>
      <c r="B35" s="92" t="s">
        <v>30</v>
      </c>
      <c r="C35" s="71">
        <f t="shared" si="3"/>
        <v>3161.4</v>
      </c>
      <c r="D35" s="71">
        <f t="shared" si="14"/>
        <v>2874</v>
      </c>
      <c r="E35" s="71">
        <v>0</v>
      </c>
      <c r="F35" s="71">
        <v>0</v>
      </c>
      <c r="G35" s="71">
        <v>2874</v>
      </c>
      <c r="H35" s="71">
        <v>0</v>
      </c>
      <c r="I35" s="71">
        <v>0</v>
      </c>
      <c r="J35" s="71">
        <f t="shared" si="9"/>
        <v>287.40000000000003</v>
      </c>
      <c r="K35" s="156" t="s">
        <v>154</v>
      </c>
      <c r="L35" s="72"/>
    </row>
    <row r="36" spans="1:12" ht="63" x14ac:dyDescent="0.25">
      <c r="A36" s="160" t="s">
        <v>65</v>
      </c>
      <c r="B36" s="92" t="s">
        <v>31</v>
      </c>
      <c r="C36" s="71">
        <f t="shared" si="3"/>
        <v>599.5</v>
      </c>
      <c r="D36" s="71">
        <f t="shared" si="14"/>
        <v>545</v>
      </c>
      <c r="E36" s="71"/>
      <c r="F36" s="71">
        <v>545</v>
      </c>
      <c r="G36" s="71"/>
      <c r="H36" s="71"/>
      <c r="I36" s="71"/>
      <c r="J36" s="71">
        <f t="shared" si="9"/>
        <v>54.5</v>
      </c>
      <c r="K36" s="139"/>
      <c r="L36" s="65"/>
    </row>
    <row r="37" spans="1:12" ht="47.25" x14ac:dyDescent="0.25">
      <c r="A37" s="160" t="s">
        <v>66</v>
      </c>
      <c r="B37" s="92" t="s">
        <v>32</v>
      </c>
      <c r="C37" s="71">
        <f t="shared" si="3"/>
        <v>120</v>
      </c>
      <c r="D37" s="71">
        <f>+D39</f>
        <v>120</v>
      </c>
      <c r="E37" s="71">
        <f t="shared" ref="E37:J37" si="15">+E39</f>
        <v>0</v>
      </c>
      <c r="F37" s="71">
        <f t="shared" si="15"/>
        <v>0</v>
      </c>
      <c r="G37" s="71">
        <f t="shared" si="15"/>
        <v>0</v>
      </c>
      <c r="H37" s="71">
        <f t="shared" si="15"/>
        <v>556</v>
      </c>
      <c r="I37" s="71">
        <f t="shared" si="15"/>
        <v>291</v>
      </c>
      <c r="J37" s="71">
        <f t="shared" si="15"/>
        <v>0</v>
      </c>
      <c r="K37" s="146"/>
      <c r="L37" s="65"/>
    </row>
    <row r="38" spans="1:12" hidden="1" x14ac:dyDescent="0.25">
      <c r="A38" s="160"/>
      <c r="B38" s="92"/>
      <c r="C38" s="87"/>
      <c r="D38" s="107"/>
      <c r="E38" s="87"/>
      <c r="F38" s="87"/>
      <c r="G38" s="87"/>
      <c r="H38" s="107"/>
      <c r="I38" s="107"/>
      <c r="J38" s="107"/>
      <c r="K38" s="142"/>
      <c r="L38" s="65"/>
    </row>
    <row r="39" spans="1:12" x14ac:dyDescent="0.25">
      <c r="A39" s="160">
        <v>2</v>
      </c>
      <c r="B39" s="92" t="s">
        <v>155</v>
      </c>
      <c r="C39" s="87"/>
      <c r="D39" s="107">
        <f>SUM(D40:D44)</f>
        <v>120</v>
      </c>
      <c r="E39" s="87"/>
      <c r="F39" s="87"/>
      <c r="G39" s="87"/>
      <c r="H39" s="87">
        <v>556</v>
      </c>
      <c r="I39" s="87">
        <v>291</v>
      </c>
      <c r="J39" s="87"/>
      <c r="K39" s="142"/>
      <c r="L39" s="65"/>
    </row>
    <row r="40" spans="1:12" s="89" customFormat="1" hidden="1" x14ac:dyDescent="0.25">
      <c r="A40" s="85"/>
      <c r="B40" s="114"/>
      <c r="C40" s="87"/>
      <c r="D40" s="87"/>
      <c r="E40" s="87"/>
      <c r="F40" s="87"/>
      <c r="G40" s="87"/>
      <c r="H40" s="87"/>
      <c r="I40" s="87"/>
      <c r="J40" s="87"/>
      <c r="K40" s="274"/>
      <c r="L40" s="88"/>
    </row>
    <row r="41" spans="1:12" s="89" customFormat="1" x14ac:dyDescent="0.25">
      <c r="A41" s="85" t="s">
        <v>54</v>
      </c>
      <c r="B41" s="114" t="s">
        <v>7</v>
      </c>
      <c r="C41" s="87"/>
      <c r="D41" s="87">
        <v>120</v>
      </c>
      <c r="E41" s="87"/>
      <c r="F41" s="87"/>
      <c r="G41" s="87"/>
      <c r="H41" s="87">
        <v>79</v>
      </c>
      <c r="I41" s="87">
        <v>41</v>
      </c>
      <c r="J41" s="87"/>
      <c r="K41" s="275"/>
      <c r="L41" s="88"/>
    </row>
    <row r="42" spans="1:12" s="89" customFormat="1" hidden="1" x14ac:dyDescent="0.25">
      <c r="A42" s="85"/>
      <c r="B42" s="114"/>
      <c r="C42" s="87"/>
      <c r="D42" s="87"/>
      <c r="E42" s="87"/>
      <c r="F42" s="87"/>
      <c r="G42" s="87"/>
      <c r="H42" s="87"/>
      <c r="I42" s="87"/>
      <c r="J42" s="87"/>
      <c r="K42" s="275"/>
      <c r="L42" s="88"/>
    </row>
    <row r="43" spans="1:12" s="89" customFormat="1" hidden="1" x14ac:dyDescent="0.25">
      <c r="A43" s="85"/>
      <c r="B43" s="114"/>
      <c r="C43" s="87"/>
      <c r="D43" s="87"/>
      <c r="E43" s="87"/>
      <c r="F43" s="87"/>
      <c r="G43" s="87"/>
      <c r="H43" s="87"/>
      <c r="I43" s="87"/>
      <c r="J43" s="87"/>
      <c r="K43" s="275"/>
      <c r="L43" s="88"/>
    </row>
    <row r="44" spans="1:12" s="89" customFormat="1" hidden="1" x14ac:dyDescent="0.25">
      <c r="A44" s="85"/>
      <c r="B44" s="114"/>
      <c r="C44" s="87"/>
      <c r="D44" s="87"/>
      <c r="E44" s="87"/>
      <c r="F44" s="87"/>
      <c r="G44" s="87"/>
      <c r="H44" s="87"/>
      <c r="I44" s="87"/>
      <c r="J44" s="87"/>
      <c r="K44" s="280"/>
      <c r="L44" s="88"/>
    </row>
    <row r="45" spans="1:12" ht="47.25" x14ac:dyDescent="0.25">
      <c r="A45" s="160" t="s">
        <v>67</v>
      </c>
      <c r="B45" s="92" t="s">
        <v>33</v>
      </c>
      <c r="C45" s="71">
        <f t="shared" si="3"/>
        <v>101.2</v>
      </c>
      <c r="D45" s="71">
        <f t="shared" ref="D45:I45" si="16">D46+D57</f>
        <v>92</v>
      </c>
      <c r="E45" s="71">
        <f t="shared" si="16"/>
        <v>0</v>
      </c>
      <c r="F45" s="71">
        <f t="shared" si="16"/>
        <v>92</v>
      </c>
      <c r="G45" s="71">
        <f t="shared" si="16"/>
        <v>0</v>
      </c>
      <c r="H45" s="71">
        <f t="shared" si="16"/>
        <v>0</v>
      </c>
      <c r="I45" s="71">
        <f t="shared" si="16"/>
        <v>0</v>
      </c>
      <c r="J45" s="71">
        <f t="shared" si="9"/>
        <v>9.2000000000000011</v>
      </c>
      <c r="K45" s="141"/>
      <c r="L45" s="72"/>
    </row>
    <row r="46" spans="1:12" ht="47.25" hidden="1" x14ac:dyDescent="0.25">
      <c r="A46" s="160">
        <v>1</v>
      </c>
      <c r="B46" s="92" t="s">
        <v>34</v>
      </c>
      <c r="C46" s="71"/>
      <c r="D46" s="71"/>
      <c r="E46" s="71"/>
      <c r="F46" s="71"/>
      <c r="G46" s="71"/>
      <c r="H46" s="71"/>
      <c r="I46" s="71"/>
      <c r="J46" s="71"/>
      <c r="K46" s="139"/>
    </row>
    <row r="47" spans="1:12" s="123" customFormat="1" ht="17.850000000000001" hidden="1" customHeight="1" x14ac:dyDescent="0.25">
      <c r="A47" s="124" t="s">
        <v>61</v>
      </c>
      <c r="B47" s="150" t="s">
        <v>157</v>
      </c>
      <c r="C47" s="120"/>
      <c r="D47" s="120"/>
      <c r="E47" s="120"/>
      <c r="F47" s="120"/>
      <c r="G47" s="120"/>
      <c r="H47" s="120"/>
      <c r="I47" s="120"/>
      <c r="J47" s="120"/>
      <c r="K47" s="271"/>
    </row>
    <row r="48" spans="1:12" s="123" customFormat="1" ht="22.5" hidden="1" customHeight="1" x14ac:dyDescent="0.25">
      <c r="A48" s="124" t="s">
        <v>62</v>
      </c>
      <c r="B48" s="150" t="s">
        <v>9</v>
      </c>
      <c r="C48" s="120"/>
      <c r="D48" s="120"/>
      <c r="E48" s="120"/>
      <c r="F48" s="120"/>
      <c r="G48" s="120"/>
      <c r="H48" s="120"/>
      <c r="I48" s="120"/>
      <c r="J48" s="120"/>
      <c r="K48" s="272"/>
    </row>
    <row r="49" spans="1:14" s="123" customFormat="1" ht="17.850000000000001" hidden="1" customHeight="1" x14ac:dyDescent="0.25">
      <c r="A49" s="124">
        <v>1</v>
      </c>
      <c r="B49" s="125" t="s">
        <v>35</v>
      </c>
      <c r="C49" s="120"/>
      <c r="D49" s="120"/>
      <c r="E49" s="120"/>
      <c r="F49" s="120"/>
      <c r="G49" s="120"/>
      <c r="H49" s="120"/>
      <c r="I49" s="120"/>
      <c r="J49" s="120"/>
      <c r="K49" s="272"/>
    </row>
    <row r="50" spans="1:14" s="123" customFormat="1" ht="17.850000000000001" hidden="1" customHeight="1" x14ac:dyDescent="0.25">
      <c r="A50" s="124">
        <v>2</v>
      </c>
      <c r="B50" s="125" t="s">
        <v>36</v>
      </c>
      <c r="C50" s="120"/>
      <c r="D50" s="120"/>
      <c r="E50" s="120"/>
      <c r="F50" s="120"/>
      <c r="G50" s="120"/>
      <c r="H50" s="120"/>
      <c r="I50" s="120"/>
      <c r="J50" s="120"/>
      <c r="K50" s="272"/>
    </row>
    <row r="51" spans="1:14" s="123" customFormat="1" ht="17.850000000000001" hidden="1" customHeight="1" x14ac:dyDescent="0.25">
      <c r="A51" s="124">
        <v>3</v>
      </c>
      <c r="B51" s="125" t="s">
        <v>37</v>
      </c>
      <c r="C51" s="120"/>
      <c r="D51" s="120"/>
      <c r="E51" s="120"/>
      <c r="F51" s="120"/>
      <c r="G51" s="120"/>
      <c r="H51" s="120"/>
      <c r="I51" s="120"/>
      <c r="J51" s="120"/>
      <c r="K51" s="272"/>
      <c r="L51" s="122"/>
      <c r="M51" s="122"/>
      <c r="N51" s="122"/>
    </row>
    <row r="52" spans="1:14" s="123" customFormat="1" ht="17.850000000000001" hidden="1" customHeight="1" x14ac:dyDescent="0.25">
      <c r="A52" s="124">
        <v>4</v>
      </c>
      <c r="B52" s="125" t="s">
        <v>38</v>
      </c>
      <c r="C52" s="120"/>
      <c r="D52" s="120"/>
      <c r="E52" s="120"/>
      <c r="F52" s="120"/>
      <c r="G52" s="120"/>
      <c r="H52" s="120"/>
      <c r="I52" s="120"/>
      <c r="J52" s="120"/>
      <c r="K52" s="272"/>
      <c r="L52" s="122"/>
    </row>
    <row r="53" spans="1:14" s="123" customFormat="1" ht="17.850000000000001" hidden="1" customHeight="1" x14ac:dyDescent="0.25">
      <c r="A53" s="124">
        <v>5</v>
      </c>
      <c r="B53" s="125" t="s">
        <v>71</v>
      </c>
      <c r="C53" s="120"/>
      <c r="D53" s="120"/>
      <c r="E53" s="120"/>
      <c r="F53" s="120"/>
      <c r="G53" s="120"/>
      <c r="H53" s="120"/>
      <c r="I53" s="120"/>
      <c r="J53" s="120"/>
      <c r="K53" s="272"/>
    </row>
    <row r="54" spans="1:14" s="123" customFormat="1" ht="24.2" hidden="1" customHeight="1" x14ac:dyDescent="0.25">
      <c r="A54" s="124" t="s">
        <v>70</v>
      </c>
      <c r="B54" s="150" t="s">
        <v>10</v>
      </c>
      <c r="C54" s="120"/>
      <c r="D54" s="120"/>
      <c r="E54" s="120"/>
      <c r="F54" s="120"/>
      <c r="G54" s="120"/>
      <c r="H54" s="120"/>
      <c r="I54" s="120"/>
      <c r="J54" s="120"/>
      <c r="K54" s="273"/>
    </row>
    <row r="55" spans="1:14" s="123" customFormat="1" ht="17.850000000000001" hidden="1" customHeight="1" x14ac:dyDescent="0.25">
      <c r="A55" s="124">
        <v>1</v>
      </c>
      <c r="B55" s="125" t="s">
        <v>39</v>
      </c>
      <c r="C55" s="120">
        <f t="shared" ref="C55:C75" si="17">D55+J55</f>
        <v>1691.8</v>
      </c>
      <c r="D55" s="120">
        <f>SUM(E55:I55)</f>
        <v>1538</v>
      </c>
      <c r="E55" s="120"/>
      <c r="F55" s="120">
        <v>62</v>
      </c>
      <c r="G55" s="120">
        <v>56</v>
      </c>
      <c r="H55" s="120">
        <v>1420</v>
      </c>
      <c r="I55" s="120"/>
      <c r="J55" s="120">
        <f t="shared" si="9"/>
        <v>153.80000000000001</v>
      </c>
      <c r="K55" s="144"/>
    </row>
    <row r="56" spans="1:14" s="123" customFormat="1" ht="17.850000000000001" hidden="1" customHeight="1" x14ac:dyDescent="0.25">
      <c r="A56" s="124">
        <v>2</v>
      </c>
      <c r="B56" s="126" t="s">
        <v>72</v>
      </c>
      <c r="C56" s="120">
        <f t="shared" si="17"/>
        <v>548.02</v>
      </c>
      <c r="D56" s="120">
        <f>SUM(E56:I56)</f>
        <v>498.2</v>
      </c>
      <c r="E56" s="120"/>
      <c r="F56" s="120">
        <v>20.23</v>
      </c>
      <c r="G56" s="120">
        <v>18.190000000000001</v>
      </c>
      <c r="H56" s="120">
        <v>459.78</v>
      </c>
      <c r="I56" s="120"/>
      <c r="J56" s="120">
        <f t="shared" si="9"/>
        <v>49.82</v>
      </c>
      <c r="K56" s="144"/>
    </row>
    <row r="57" spans="1:14" ht="31.5" x14ac:dyDescent="0.25">
      <c r="A57" s="160">
        <v>2</v>
      </c>
      <c r="B57" s="92" t="s">
        <v>40</v>
      </c>
      <c r="C57" s="71">
        <f t="shared" si="17"/>
        <v>101.2</v>
      </c>
      <c r="D57" s="71">
        <f t="shared" ref="D57:D60" si="18">SUM(E57:I57)</f>
        <v>92</v>
      </c>
      <c r="E57" s="71"/>
      <c r="F57" s="71">
        <f>F58+F59</f>
        <v>92</v>
      </c>
      <c r="G57" s="71"/>
      <c r="H57" s="71"/>
      <c r="I57" s="71"/>
      <c r="J57" s="71">
        <f t="shared" si="9"/>
        <v>9.2000000000000011</v>
      </c>
      <c r="K57" s="139"/>
    </row>
    <row r="58" spans="1:14" ht="17.850000000000001" hidden="1" customHeight="1" x14ac:dyDescent="0.25">
      <c r="A58" s="77" t="s">
        <v>53</v>
      </c>
      <c r="B58" s="113" t="s">
        <v>41</v>
      </c>
      <c r="C58" s="79"/>
      <c r="D58" s="79"/>
      <c r="E58" s="79"/>
      <c r="F58" s="79"/>
      <c r="G58" s="79"/>
      <c r="H58" s="79"/>
      <c r="I58" s="79"/>
      <c r="J58" s="79"/>
      <c r="K58" s="157" t="s">
        <v>96</v>
      </c>
    </row>
    <row r="59" spans="1:14" ht="17.850000000000001" hidden="1" customHeight="1" x14ac:dyDescent="0.25">
      <c r="A59" s="77" t="s">
        <v>54</v>
      </c>
      <c r="B59" s="113" t="s">
        <v>42</v>
      </c>
      <c r="C59" s="79">
        <f t="shared" si="17"/>
        <v>101.2</v>
      </c>
      <c r="D59" s="79">
        <f t="shared" si="18"/>
        <v>92</v>
      </c>
      <c r="E59" s="79"/>
      <c r="F59" s="79">
        <f>SUM(F60:F60)</f>
        <v>92</v>
      </c>
      <c r="G59" s="79"/>
      <c r="H59" s="79"/>
      <c r="I59" s="79"/>
      <c r="J59" s="79">
        <f t="shared" si="9"/>
        <v>9.2000000000000011</v>
      </c>
      <c r="K59" s="274"/>
    </row>
    <row r="60" spans="1:14" s="89" customFormat="1" ht="17.850000000000001" customHeight="1" x14ac:dyDescent="0.25">
      <c r="A60" s="137">
        <v>2</v>
      </c>
      <c r="B60" s="115" t="s">
        <v>46</v>
      </c>
      <c r="C60" s="87">
        <f t="shared" si="17"/>
        <v>101.2</v>
      </c>
      <c r="D60" s="87">
        <f t="shared" si="18"/>
        <v>92</v>
      </c>
      <c r="E60" s="87"/>
      <c r="F60" s="87">
        <v>92</v>
      </c>
      <c r="G60" s="87"/>
      <c r="H60" s="87"/>
      <c r="I60" s="87"/>
      <c r="J60" s="87">
        <f t="shared" si="9"/>
        <v>9.2000000000000011</v>
      </c>
      <c r="K60" s="275"/>
    </row>
    <row r="61" spans="1:14" ht="78.75" x14ac:dyDescent="0.25">
      <c r="A61" s="160" t="s">
        <v>68</v>
      </c>
      <c r="B61" s="92" t="s">
        <v>43</v>
      </c>
      <c r="C61" s="107">
        <f>D61+J61</f>
        <v>40.700000000000003</v>
      </c>
      <c r="D61" s="71">
        <f>D62+D67+D73</f>
        <v>37</v>
      </c>
      <c r="E61" s="71">
        <f>E62+E73</f>
        <v>0</v>
      </c>
      <c r="F61" s="71">
        <f>F62+F73</f>
        <v>0</v>
      </c>
      <c r="G61" s="71">
        <f>G62+G67</f>
        <v>24</v>
      </c>
      <c r="H61" s="71">
        <f>H62+H73</f>
        <v>9</v>
      </c>
      <c r="I61" s="71">
        <f>I62+I73</f>
        <v>0</v>
      </c>
      <c r="J61" s="71">
        <f t="shared" si="9"/>
        <v>3.7</v>
      </c>
      <c r="K61" s="139"/>
    </row>
    <row r="62" spans="1:14" ht="63" x14ac:dyDescent="0.25">
      <c r="A62" s="160">
        <v>1</v>
      </c>
      <c r="B62" s="127" t="s">
        <v>160</v>
      </c>
      <c r="C62" s="107">
        <f t="shared" si="17"/>
        <v>22</v>
      </c>
      <c r="D62" s="107">
        <f t="shared" ref="D62:I62" si="19">D65+D63</f>
        <v>20</v>
      </c>
      <c r="E62" s="107">
        <f t="shared" si="19"/>
        <v>0</v>
      </c>
      <c r="F62" s="107">
        <f t="shared" si="19"/>
        <v>0</v>
      </c>
      <c r="G62" s="107">
        <f t="shared" si="19"/>
        <v>20</v>
      </c>
      <c r="H62" s="107">
        <f t="shared" si="19"/>
        <v>0</v>
      </c>
      <c r="I62" s="107">
        <f t="shared" si="19"/>
        <v>0</v>
      </c>
      <c r="J62" s="107">
        <f t="shared" si="9"/>
        <v>2</v>
      </c>
      <c r="K62" s="153"/>
    </row>
    <row r="63" spans="1:14" s="89" customFormat="1" ht="17.850000000000001" hidden="1" customHeight="1" x14ac:dyDescent="0.25">
      <c r="A63" s="105" t="s">
        <v>61</v>
      </c>
      <c r="B63" s="128" t="s">
        <v>42</v>
      </c>
      <c r="C63" s="107">
        <f t="shared" si="17"/>
        <v>22</v>
      </c>
      <c r="D63" s="107">
        <f>SUM(D64:D64)</f>
        <v>20</v>
      </c>
      <c r="E63" s="107"/>
      <c r="F63" s="107"/>
      <c r="G63" s="107">
        <f>SUM(G64:G64)</f>
        <v>20</v>
      </c>
      <c r="H63" s="107"/>
      <c r="I63" s="107"/>
      <c r="J63" s="107">
        <f t="shared" si="9"/>
        <v>2</v>
      </c>
      <c r="K63" s="142"/>
    </row>
    <row r="64" spans="1:14" s="89" customFormat="1" ht="17.850000000000001" customHeight="1" x14ac:dyDescent="0.25">
      <c r="A64" s="137">
        <v>2</v>
      </c>
      <c r="B64" s="115" t="s">
        <v>46</v>
      </c>
      <c r="C64" s="87">
        <f t="shared" si="17"/>
        <v>22</v>
      </c>
      <c r="D64" s="87">
        <f>SUM(E64:I64)</f>
        <v>20</v>
      </c>
      <c r="E64" s="87"/>
      <c r="F64" s="87"/>
      <c r="G64" s="87">
        <v>20</v>
      </c>
      <c r="H64" s="87"/>
      <c r="I64" s="87"/>
      <c r="J64" s="87">
        <f t="shared" si="9"/>
        <v>2</v>
      </c>
      <c r="K64" s="161"/>
    </row>
    <row r="65" spans="1:12" s="89" customFormat="1" ht="17.850000000000001" hidden="1" customHeight="1" x14ac:dyDescent="0.25">
      <c r="A65" s="105"/>
      <c r="B65" s="127"/>
      <c r="C65" s="107"/>
      <c r="D65" s="107"/>
      <c r="E65" s="107"/>
      <c r="F65" s="107"/>
      <c r="G65" s="107"/>
      <c r="H65" s="107"/>
      <c r="I65" s="107"/>
      <c r="J65" s="107"/>
      <c r="K65" s="142"/>
    </row>
    <row r="66" spans="1:12" s="89" customFormat="1" ht="17.850000000000001" hidden="1" customHeight="1" x14ac:dyDescent="0.25">
      <c r="A66" s="85"/>
      <c r="B66" s="114"/>
      <c r="C66" s="87"/>
      <c r="D66" s="87"/>
      <c r="E66" s="87"/>
      <c r="F66" s="87"/>
      <c r="G66" s="87"/>
      <c r="H66" s="87"/>
      <c r="I66" s="87"/>
      <c r="J66" s="87"/>
      <c r="K66" s="145"/>
    </row>
    <row r="67" spans="1:12" s="89" customFormat="1" ht="63" x14ac:dyDescent="0.25">
      <c r="A67" s="105">
        <v>2</v>
      </c>
      <c r="B67" s="128" t="s">
        <v>48</v>
      </c>
      <c r="C67" s="107">
        <f>+C69</f>
        <v>4.4000000000000004</v>
      </c>
      <c r="D67" s="107">
        <f t="shared" ref="D67:J67" si="20">+D69</f>
        <v>4</v>
      </c>
      <c r="E67" s="107">
        <f t="shared" si="20"/>
        <v>0</v>
      </c>
      <c r="F67" s="107">
        <f t="shared" si="20"/>
        <v>0</v>
      </c>
      <c r="G67" s="107">
        <f t="shared" si="20"/>
        <v>4</v>
      </c>
      <c r="H67" s="107">
        <f t="shared" si="20"/>
        <v>0</v>
      </c>
      <c r="I67" s="107">
        <f t="shared" si="20"/>
        <v>0</v>
      </c>
      <c r="J67" s="107">
        <f t="shared" si="20"/>
        <v>0.4</v>
      </c>
      <c r="K67" s="142"/>
    </row>
    <row r="68" spans="1:12" s="89" customFormat="1" ht="17.850000000000001" hidden="1" customHeight="1" x14ac:dyDescent="0.25">
      <c r="A68" s="105"/>
      <c r="B68" s="129"/>
      <c r="C68" s="87"/>
      <c r="D68" s="87"/>
      <c r="E68" s="87"/>
      <c r="F68" s="87"/>
      <c r="G68" s="86"/>
      <c r="H68" s="87"/>
      <c r="I68" s="87"/>
      <c r="J68" s="87"/>
      <c r="K68" s="142"/>
    </row>
    <row r="69" spans="1:12" s="89" customFormat="1" ht="17.850000000000001" customHeight="1" x14ac:dyDescent="0.25">
      <c r="A69" s="137">
        <v>2</v>
      </c>
      <c r="B69" s="115" t="s">
        <v>7</v>
      </c>
      <c r="C69" s="87">
        <f t="shared" si="17"/>
        <v>4.4000000000000004</v>
      </c>
      <c r="D69" s="87">
        <f t="shared" ref="D69" si="21">SUM(E69:I69)</f>
        <v>4</v>
      </c>
      <c r="E69" s="87"/>
      <c r="F69" s="87"/>
      <c r="G69" s="86">
        <v>4</v>
      </c>
      <c r="H69" s="87"/>
      <c r="I69" s="87"/>
      <c r="J69" s="87">
        <f t="shared" ref="J69:J75" si="22">D69*0.1</f>
        <v>0.4</v>
      </c>
      <c r="K69" s="161"/>
    </row>
    <row r="70" spans="1:12" s="131" customFormat="1" ht="17.850000000000001" hidden="1" customHeight="1" x14ac:dyDescent="0.25">
      <c r="A70" s="105" t="s">
        <v>53</v>
      </c>
      <c r="B70" s="129" t="s">
        <v>49</v>
      </c>
      <c r="C70" s="107">
        <f t="shared" si="17"/>
        <v>94.6</v>
      </c>
      <c r="D70" s="107">
        <f t="shared" ref="D70:D72" si="23">SUM(E70:I70)</f>
        <v>86</v>
      </c>
      <c r="E70" s="107"/>
      <c r="F70" s="107"/>
      <c r="G70" s="130">
        <v>86</v>
      </c>
      <c r="H70" s="107"/>
      <c r="I70" s="107"/>
      <c r="J70" s="107">
        <f t="shared" si="22"/>
        <v>8.6</v>
      </c>
      <c r="K70" s="142"/>
    </row>
    <row r="71" spans="1:12" s="89" customFormat="1" ht="17.850000000000001" hidden="1" customHeight="1" x14ac:dyDescent="0.25">
      <c r="A71" s="103">
        <v>1</v>
      </c>
      <c r="B71" s="132" t="s">
        <v>29</v>
      </c>
      <c r="C71" s="87">
        <f t="shared" si="17"/>
        <v>71.5</v>
      </c>
      <c r="D71" s="87">
        <f t="shared" si="23"/>
        <v>65</v>
      </c>
      <c r="E71" s="87"/>
      <c r="F71" s="87"/>
      <c r="G71" s="86">
        <v>65</v>
      </c>
      <c r="H71" s="87"/>
      <c r="I71" s="87"/>
      <c r="J71" s="87">
        <f t="shared" si="22"/>
        <v>6.5</v>
      </c>
      <c r="K71" s="145"/>
    </row>
    <row r="72" spans="1:12" s="89" customFormat="1" hidden="1" x14ac:dyDescent="0.25">
      <c r="A72" s="103">
        <v>2</v>
      </c>
      <c r="B72" s="132" t="s">
        <v>50</v>
      </c>
      <c r="C72" s="87">
        <f t="shared" si="17"/>
        <v>24.2</v>
      </c>
      <c r="D72" s="87">
        <f t="shared" si="23"/>
        <v>22</v>
      </c>
      <c r="E72" s="87"/>
      <c r="F72" s="87"/>
      <c r="G72" s="86">
        <v>22</v>
      </c>
      <c r="H72" s="87"/>
      <c r="I72" s="87"/>
      <c r="J72" s="87">
        <f t="shared" si="22"/>
        <v>2.2000000000000002</v>
      </c>
      <c r="K72" s="151"/>
    </row>
    <row r="73" spans="1:12" s="89" customFormat="1" ht="32.25" customHeight="1" x14ac:dyDescent="0.25">
      <c r="A73" s="105">
        <v>3</v>
      </c>
      <c r="B73" s="134" t="s">
        <v>51</v>
      </c>
      <c r="C73" s="107">
        <f>+C75</f>
        <v>14.3</v>
      </c>
      <c r="D73" s="107">
        <f t="shared" ref="D73:J73" si="24">+D75</f>
        <v>13</v>
      </c>
      <c r="E73" s="107">
        <f t="shared" si="24"/>
        <v>0</v>
      </c>
      <c r="F73" s="107">
        <f t="shared" si="24"/>
        <v>0</v>
      </c>
      <c r="G73" s="107">
        <f t="shared" si="24"/>
        <v>0</v>
      </c>
      <c r="H73" s="107">
        <f t="shared" si="24"/>
        <v>9</v>
      </c>
      <c r="I73" s="107">
        <f t="shared" si="24"/>
        <v>0</v>
      </c>
      <c r="J73" s="107">
        <f t="shared" si="24"/>
        <v>1.3</v>
      </c>
      <c r="K73" s="142"/>
    </row>
    <row r="74" spans="1:12" s="131" customFormat="1" ht="17.850000000000001" hidden="1" customHeight="1" x14ac:dyDescent="0.25">
      <c r="A74" s="105" t="s">
        <v>69</v>
      </c>
      <c r="B74" s="129" t="s">
        <v>19</v>
      </c>
      <c r="C74" s="107">
        <f t="shared" si="17"/>
        <v>14.3</v>
      </c>
      <c r="D74" s="107">
        <f>SUM(D75:D75)</f>
        <v>13</v>
      </c>
      <c r="E74" s="135"/>
      <c r="F74" s="135"/>
      <c r="G74" s="135"/>
      <c r="H74" s="135">
        <f>SUM(H75:H75)</f>
        <v>9</v>
      </c>
      <c r="I74" s="135"/>
      <c r="J74" s="107">
        <f t="shared" si="22"/>
        <v>1.3</v>
      </c>
      <c r="K74" s="142"/>
    </row>
    <row r="75" spans="1:12" s="89" customFormat="1" ht="17.850000000000001" customHeight="1" x14ac:dyDescent="0.25">
      <c r="A75" s="137">
        <v>2</v>
      </c>
      <c r="B75" s="115" t="s">
        <v>7</v>
      </c>
      <c r="C75" s="87">
        <f t="shared" si="17"/>
        <v>14.3</v>
      </c>
      <c r="D75" s="87">
        <v>13</v>
      </c>
      <c r="E75" s="136"/>
      <c r="F75" s="136"/>
      <c r="G75" s="136"/>
      <c r="H75" s="86">
        <v>9</v>
      </c>
      <c r="I75" s="136"/>
      <c r="J75" s="87">
        <f t="shared" si="22"/>
        <v>1.3</v>
      </c>
      <c r="K75" s="161"/>
    </row>
    <row r="76" spans="1:12" s="131" customFormat="1" ht="17.850000000000001" hidden="1" customHeight="1" x14ac:dyDescent="0.25">
      <c r="A76" s="105"/>
      <c r="B76" s="129"/>
      <c r="C76" s="107"/>
      <c r="D76" s="107"/>
      <c r="E76" s="135"/>
      <c r="F76" s="135"/>
      <c r="G76" s="135"/>
      <c r="H76" s="130"/>
      <c r="I76" s="135"/>
      <c r="J76" s="107"/>
      <c r="K76" s="142"/>
      <c r="L76" s="152"/>
    </row>
    <row r="77" spans="1:12" s="89" customFormat="1" ht="17.850000000000001" hidden="1" customHeight="1" x14ac:dyDescent="0.25">
      <c r="A77" s="85"/>
      <c r="B77" s="132"/>
      <c r="C77" s="87"/>
      <c r="D77" s="87"/>
      <c r="E77" s="136"/>
      <c r="F77" s="136"/>
      <c r="G77" s="136"/>
      <c r="H77" s="86"/>
      <c r="I77" s="136"/>
      <c r="J77" s="87"/>
      <c r="K77" s="145"/>
    </row>
    <row r="78" spans="1:12" s="89" customFormat="1" hidden="1" x14ac:dyDescent="0.25">
      <c r="A78" s="85"/>
      <c r="B78" s="132"/>
      <c r="C78" s="87"/>
      <c r="D78" s="87"/>
      <c r="E78" s="136"/>
      <c r="F78" s="136"/>
      <c r="G78" s="136"/>
      <c r="H78" s="86"/>
      <c r="I78" s="136"/>
      <c r="J78" s="87"/>
      <c r="K78" s="151"/>
    </row>
  </sheetData>
  <mergeCells count="16">
    <mergeCell ref="K47:K54"/>
    <mergeCell ref="K59:K60"/>
    <mergeCell ref="K6:K7"/>
    <mergeCell ref="K11:K13"/>
    <mergeCell ref="K28:K29"/>
    <mergeCell ref="K40:K44"/>
    <mergeCell ref="A1:J1"/>
    <mergeCell ref="A2:K2"/>
    <mergeCell ref="A3:K3"/>
    <mergeCell ref="A4:J4"/>
    <mergeCell ref="J5:K5"/>
    <mergeCell ref="A6:A7"/>
    <mergeCell ref="B6:B7"/>
    <mergeCell ref="C6:C7"/>
    <mergeCell ref="D6:I6"/>
    <mergeCell ref="J6:J7"/>
  </mergeCells>
  <printOptions horizontalCentered="1"/>
  <pageMargins left="0.55000000000000004" right="0" top="0.5" bottom="0.25" header="0.3" footer="0.25"/>
  <pageSetup paperSize="9"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0"/>
  <sheetViews>
    <sheetView topLeftCell="A16" zoomScaleNormal="100" workbookViewId="0">
      <selection activeCell="B29" sqref="B29"/>
    </sheetView>
  </sheetViews>
  <sheetFormatPr defaultColWidth="9" defaultRowHeight="15.75" x14ac:dyDescent="0.25"/>
  <cols>
    <col min="1" max="1" width="4.875" style="63" customWidth="1"/>
    <col min="2" max="2" width="35.375" style="63" customWidth="1"/>
    <col min="3" max="3" width="12" style="63" customWidth="1"/>
    <col min="4" max="4" width="10.5" style="63" customWidth="1"/>
    <col min="5" max="5" width="8.75" style="63" customWidth="1"/>
    <col min="6" max="6" width="9" style="63" customWidth="1"/>
    <col min="7" max="7" width="8" style="63" customWidth="1"/>
    <col min="8" max="8" width="7.75" style="63" customWidth="1"/>
    <col min="9" max="9" width="8.625" style="63" customWidth="1"/>
    <col min="10" max="10" width="9.375" style="63" customWidth="1"/>
    <col min="11" max="11" width="17.375" style="63" customWidth="1"/>
    <col min="12" max="12" width="5.875" style="63" customWidth="1"/>
    <col min="13" max="13" width="5.5" style="63" customWidth="1"/>
    <col min="14" max="14" width="7.25" style="63" customWidth="1"/>
    <col min="15" max="16384" width="9" style="63"/>
  </cols>
  <sheetData>
    <row r="1" spans="1:14" x14ac:dyDescent="0.25">
      <c r="A1" s="267" t="s">
        <v>104</v>
      </c>
      <c r="B1" s="267"/>
      <c r="C1" s="267"/>
      <c r="D1" s="267"/>
      <c r="E1" s="267"/>
      <c r="F1" s="267"/>
      <c r="G1" s="267"/>
      <c r="H1" s="267"/>
      <c r="I1" s="267"/>
      <c r="J1" s="267"/>
    </row>
    <row r="2" spans="1:14" x14ac:dyDescent="0.25">
      <c r="A2" s="268" t="s">
        <v>161</v>
      </c>
      <c r="B2" s="268"/>
      <c r="C2" s="268"/>
      <c r="D2" s="268"/>
      <c r="E2" s="268"/>
      <c r="F2" s="268"/>
      <c r="G2" s="268"/>
      <c r="H2" s="268"/>
      <c r="I2" s="268"/>
      <c r="J2" s="268"/>
      <c r="K2" s="268"/>
    </row>
    <row r="3" spans="1:14" x14ac:dyDescent="0.25">
      <c r="A3" s="268" t="s">
        <v>103</v>
      </c>
      <c r="B3" s="268"/>
      <c r="C3" s="268"/>
      <c r="D3" s="268"/>
      <c r="E3" s="268"/>
      <c r="F3" s="268"/>
      <c r="G3" s="268"/>
      <c r="H3" s="268"/>
      <c r="I3" s="268"/>
      <c r="J3" s="268"/>
      <c r="K3" s="268"/>
    </row>
    <row r="4" spans="1:14" ht="15.75" customHeight="1" x14ac:dyDescent="0.25">
      <c r="A4" s="269" t="s">
        <v>146</v>
      </c>
      <c r="B4" s="269"/>
      <c r="C4" s="269"/>
      <c r="D4" s="269"/>
      <c r="E4" s="269"/>
      <c r="F4" s="269"/>
      <c r="G4" s="269"/>
      <c r="H4" s="269"/>
      <c r="I4" s="269"/>
      <c r="J4" s="269"/>
    </row>
    <row r="5" spans="1:14" x14ac:dyDescent="0.25">
      <c r="J5" s="270" t="s">
        <v>102</v>
      </c>
      <c r="K5" s="270"/>
    </row>
    <row r="6" spans="1:14" ht="24" customHeight="1" x14ac:dyDescent="0.25">
      <c r="A6" s="263" t="s">
        <v>0</v>
      </c>
      <c r="B6" s="263" t="s">
        <v>83</v>
      </c>
      <c r="C6" s="264" t="s">
        <v>139</v>
      </c>
      <c r="D6" s="263" t="s">
        <v>135</v>
      </c>
      <c r="E6" s="263"/>
      <c r="F6" s="263"/>
      <c r="G6" s="263"/>
      <c r="H6" s="263"/>
      <c r="I6" s="263"/>
      <c r="J6" s="265" t="s">
        <v>2</v>
      </c>
      <c r="K6" s="276" t="s">
        <v>148</v>
      </c>
    </row>
    <row r="7" spans="1:14" ht="57" x14ac:dyDescent="0.25">
      <c r="A7" s="263"/>
      <c r="B7" s="263"/>
      <c r="C7" s="264"/>
      <c r="D7" s="64" t="s">
        <v>138</v>
      </c>
      <c r="E7" s="138" t="s">
        <v>73</v>
      </c>
      <c r="F7" s="138" t="s">
        <v>74</v>
      </c>
      <c r="G7" s="138" t="s">
        <v>75</v>
      </c>
      <c r="H7" s="138" t="s">
        <v>76</v>
      </c>
      <c r="I7" s="138" t="s">
        <v>77</v>
      </c>
      <c r="J7" s="266"/>
      <c r="K7" s="277"/>
      <c r="M7" s="65"/>
    </row>
    <row r="8" spans="1:14" ht="28.5" customHeight="1" x14ac:dyDescent="0.25">
      <c r="A8" s="66"/>
      <c r="B8" s="66" t="s">
        <v>78</v>
      </c>
      <c r="C8" s="67">
        <f t="shared" ref="C8:J8" si="0">C9+C26+C32+C45+C56+C61+C62+C63+C71+C91</f>
        <v>91150.983000000007</v>
      </c>
      <c r="D8" s="67">
        <f t="shared" si="0"/>
        <v>82864.53</v>
      </c>
      <c r="E8" s="67">
        <f t="shared" si="0"/>
        <v>5482</v>
      </c>
      <c r="F8" s="67">
        <f t="shared" si="0"/>
        <v>1792.5099999999998</v>
      </c>
      <c r="G8" s="67">
        <f t="shared" si="0"/>
        <v>3935.81</v>
      </c>
      <c r="H8" s="67">
        <f t="shared" si="0"/>
        <v>70255.210000000006</v>
      </c>
      <c r="I8" s="67">
        <f t="shared" si="0"/>
        <v>1399</v>
      </c>
      <c r="J8" s="67">
        <f t="shared" si="0"/>
        <v>8286.4529999999995</v>
      </c>
      <c r="K8" s="140"/>
      <c r="L8" s="68"/>
      <c r="M8" s="69"/>
      <c r="N8" s="68"/>
    </row>
    <row r="9" spans="1:14" ht="31.5" x14ac:dyDescent="0.25">
      <c r="A9" s="66" t="s">
        <v>52</v>
      </c>
      <c r="B9" s="70" t="s">
        <v>3</v>
      </c>
      <c r="C9" s="71">
        <f>C10</f>
        <v>2767.6</v>
      </c>
      <c r="D9" s="71">
        <f t="shared" ref="D9:J9" si="1">D10</f>
        <v>2516</v>
      </c>
      <c r="E9" s="71">
        <f t="shared" si="1"/>
        <v>1063</v>
      </c>
      <c r="F9" s="71">
        <f t="shared" si="1"/>
        <v>0</v>
      </c>
      <c r="G9" s="71">
        <f t="shared" si="1"/>
        <v>0</v>
      </c>
      <c r="H9" s="71">
        <f t="shared" si="1"/>
        <v>539</v>
      </c>
      <c r="I9" s="71">
        <f t="shared" si="1"/>
        <v>914</v>
      </c>
      <c r="J9" s="71">
        <f t="shared" si="1"/>
        <v>251.60000000000002</v>
      </c>
      <c r="K9" s="141"/>
      <c r="L9" s="72"/>
      <c r="M9" s="72"/>
      <c r="N9" s="73"/>
    </row>
    <row r="10" spans="1:14" ht="47.25" x14ac:dyDescent="0.25">
      <c r="A10" s="66" t="s">
        <v>60</v>
      </c>
      <c r="B10" s="70" t="s">
        <v>149</v>
      </c>
      <c r="C10" s="71">
        <f t="shared" ref="C10:C30" si="2">D10+J10</f>
        <v>2767.6</v>
      </c>
      <c r="D10" s="71">
        <f>SUM(E10:I10)</f>
        <v>2516</v>
      </c>
      <c r="E10" s="71">
        <f>E11+E14+E17+E20+E23</f>
        <v>1063</v>
      </c>
      <c r="F10" s="71">
        <f>F11+F14+F17+F20+F23</f>
        <v>0</v>
      </c>
      <c r="G10" s="71">
        <f>G11+G14+G17+G20+G23</f>
        <v>0</v>
      </c>
      <c r="H10" s="71">
        <f>H11+H14+H17+H20+H23</f>
        <v>539</v>
      </c>
      <c r="I10" s="71">
        <f>I11+I14+I17+I20+I23</f>
        <v>914</v>
      </c>
      <c r="J10" s="71">
        <f t="shared" ref="J10:J30" si="3">D10*0.1</f>
        <v>251.60000000000002</v>
      </c>
      <c r="K10" s="139"/>
      <c r="L10" s="65"/>
    </row>
    <row r="11" spans="1:14" ht="17.850000000000001" customHeight="1" x14ac:dyDescent="0.25">
      <c r="A11" s="66" t="s">
        <v>61</v>
      </c>
      <c r="B11" s="74" t="s">
        <v>4</v>
      </c>
      <c r="C11" s="71">
        <f t="shared" si="2"/>
        <v>1641.2</v>
      </c>
      <c r="D11" s="71">
        <f t="shared" ref="D11:D25" si="4">SUM(E11:I11)</f>
        <v>1492</v>
      </c>
      <c r="E11" s="75">
        <v>630</v>
      </c>
      <c r="F11" s="75">
        <f>SUM(F12:F13)</f>
        <v>0</v>
      </c>
      <c r="G11" s="75">
        <f>SUM(G12:G13)</f>
        <v>0</v>
      </c>
      <c r="H11" s="75">
        <v>320</v>
      </c>
      <c r="I11" s="76">
        <v>542</v>
      </c>
      <c r="J11" s="71">
        <f t="shared" si="3"/>
        <v>149.20000000000002</v>
      </c>
      <c r="K11" s="279" t="s">
        <v>168</v>
      </c>
      <c r="L11" s="65"/>
    </row>
    <row r="12" spans="1:14" ht="17.850000000000001" customHeight="1" x14ac:dyDescent="0.25">
      <c r="A12" s="77">
        <v>1</v>
      </c>
      <c r="B12" s="78" t="s">
        <v>5</v>
      </c>
      <c r="C12" s="79">
        <f t="shared" si="2"/>
        <v>1045</v>
      </c>
      <c r="D12" s="79">
        <f t="shared" si="4"/>
        <v>950</v>
      </c>
      <c r="E12" s="80">
        <v>630</v>
      </c>
      <c r="F12" s="80"/>
      <c r="G12" s="80"/>
      <c r="H12" s="80">
        <v>320</v>
      </c>
      <c r="I12" s="80"/>
      <c r="J12" s="79">
        <f t="shared" si="3"/>
        <v>95</v>
      </c>
      <c r="K12" s="278"/>
      <c r="L12" s="65"/>
    </row>
    <row r="13" spans="1:14" ht="17.850000000000001" customHeight="1" x14ac:dyDescent="0.25">
      <c r="A13" s="77">
        <v>2</v>
      </c>
      <c r="B13" s="78" t="s">
        <v>6</v>
      </c>
      <c r="C13" s="79">
        <f t="shared" si="2"/>
        <v>596.20000000000005</v>
      </c>
      <c r="D13" s="79">
        <f t="shared" si="4"/>
        <v>542</v>
      </c>
      <c r="E13" s="80"/>
      <c r="F13" s="80"/>
      <c r="G13" s="80"/>
      <c r="H13" s="80"/>
      <c r="I13" s="80">
        <v>542</v>
      </c>
      <c r="J13" s="79">
        <f t="shared" si="3"/>
        <v>54.2</v>
      </c>
      <c r="K13" s="278"/>
      <c r="L13" s="65"/>
    </row>
    <row r="14" spans="1:14" s="81" customFormat="1" ht="17.850000000000001" customHeight="1" x14ac:dyDescent="0.25">
      <c r="A14" s="66" t="s">
        <v>62</v>
      </c>
      <c r="B14" s="74" t="s">
        <v>7</v>
      </c>
      <c r="C14" s="71">
        <f t="shared" si="2"/>
        <v>523.6</v>
      </c>
      <c r="D14" s="71">
        <f t="shared" si="4"/>
        <v>476</v>
      </c>
      <c r="E14" s="75">
        <f>SUM(E15:E16)</f>
        <v>201</v>
      </c>
      <c r="F14" s="75">
        <f>SUM(F15:F16)</f>
        <v>0</v>
      </c>
      <c r="G14" s="75">
        <f>SUM(G15:G16)</f>
        <v>0</v>
      </c>
      <c r="H14" s="75">
        <f>SUM(H15:H16)</f>
        <v>102</v>
      </c>
      <c r="I14" s="75">
        <v>173</v>
      </c>
      <c r="J14" s="71">
        <f t="shared" si="3"/>
        <v>47.6</v>
      </c>
      <c r="K14" s="278"/>
      <c r="L14" s="65"/>
    </row>
    <row r="15" spans="1:14" ht="17.850000000000001" customHeight="1" x14ac:dyDescent="0.25">
      <c r="A15" s="77">
        <v>1</v>
      </c>
      <c r="B15" s="78" t="s">
        <v>5</v>
      </c>
      <c r="C15" s="79">
        <f t="shared" si="2"/>
        <v>333.3</v>
      </c>
      <c r="D15" s="79">
        <f t="shared" si="4"/>
        <v>303</v>
      </c>
      <c r="E15" s="80">
        <v>201</v>
      </c>
      <c r="F15" s="80"/>
      <c r="G15" s="80"/>
      <c r="H15" s="80">
        <v>102</v>
      </c>
      <c r="I15" s="80"/>
      <c r="J15" s="79">
        <f t="shared" si="3"/>
        <v>30.3</v>
      </c>
      <c r="K15" s="278"/>
      <c r="L15" s="65"/>
    </row>
    <row r="16" spans="1:14" ht="17.850000000000001" customHeight="1" x14ac:dyDescent="0.25">
      <c r="A16" s="77">
        <v>2</v>
      </c>
      <c r="B16" s="78" t="s">
        <v>6</v>
      </c>
      <c r="C16" s="79">
        <f t="shared" si="2"/>
        <v>784.3</v>
      </c>
      <c r="D16" s="79">
        <f t="shared" si="4"/>
        <v>713</v>
      </c>
      <c r="E16" s="80"/>
      <c r="F16" s="80"/>
      <c r="G16" s="80"/>
      <c r="H16" s="80"/>
      <c r="I16" s="80">
        <v>713</v>
      </c>
      <c r="J16" s="79">
        <f t="shared" si="3"/>
        <v>71.3</v>
      </c>
      <c r="K16" s="278"/>
      <c r="L16" s="65"/>
    </row>
    <row r="17" spans="1:12" s="81" customFormat="1" ht="17.850000000000001" customHeight="1" x14ac:dyDescent="0.25">
      <c r="A17" s="66" t="s">
        <v>70</v>
      </c>
      <c r="B17" s="74" t="s">
        <v>8</v>
      </c>
      <c r="C17" s="71">
        <f t="shared" si="2"/>
        <v>309.10000000000002</v>
      </c>
      <c r="D17" s="71">
        <f t="shared" si="4"/>
        <v>281</v>
      </c>
      <c r="E17" s="75">
        <f>SUM(E18:E19)</f>
        <v>119</v>
      </c>
      <c r="F17" s="75">
        <f>SUM(F18:F19)</f>
        <v>0</v>
      </c>
      <c r="G17" s="75">
        <f>SUM(G18:G19)</f>
        <v>0</v>
      </c>
      <c r="H17" s="75">
        <f>SUM(H18:H19)</f>
        <v>60</v>
      </c>
      <c r="I17" s="75">
        <f>SUM(I18:I19)</f>
        <v>102</v>
      </c>
      <c r="J17" s="71">
        <f t="shared" si="3"/>
        <v>28.1</v>
      </c>
      <c r="K17" s="278"/>
      <c r="L17" s="65"/>
    </row>
    <row r="18" spans="1:12" ht="17.850000000000001" customHeight="1" x14ac:dyDescent="0.25">
      <c r="A18" s="77">
        <v>1</v>
      </c>
      <c r="B18" s="78" t="s">
        <v>5</v>
      </c>
      <c r="C18" s="79">
        <f t="shared" si="2"/>
        <v>196.9</v>
      </c>
      <c r="D18" s="79">
        <f t="shared" si="4"/>
        <v>179</v>
      </c>
      <c r="E18" s="80">
        <v>119</v>
      </c>
      <c r="F18" s="80"/>
      <c r="G18" s="80"/>
      <c r="H18" s="80">
        <v>60</v>
      </c>
      <c r="I18" s="80"/>
      <c r="J18" s="79">
        <f t="shared" si="3"/>
        <v>17.900000000000002</v>
      </c>
      <c r="K18" s="278"/>
      <c r="L18" s="65"/>
    </row>
    <row r="19" spans="1:12" ht="17.850000000000001" customHeight="1" x14ac:dyDescent="0.25">
      <c r="A19" s="77">
        <v>2</v>
      </c>
      <c r="B19" s="78" t="s">
        <v>6</v>
      </c>
      <c r="C19" s="79">
        <f t="shared" si="2"/>
        <v>112.2</v>
      </c>
      <c r="D19" s="79">
        <f t="shared" si="4"/>
        <v>102</v>
      </c>
      <c r="E19" s="80"/>
      <c r="F19" s="80"/>
      <c r="G19" s="80"/>
      <c r="H19" s="80"/>
      <c r="I19" s="80">
        <v>102</v>
      </c>
      <c r="J19" s="79">
        <f t="shared" si="3"/>
        <v>10.200000000000001</v>
      </c>
      <c r="K19" s="278"/>
      <c r="L19" s="65"/>
    </row>
    <row r="20" spans="1:12" s="81" customFormat="1" ht="17.850000000000001" customHeight="1" x14ac:dyDescent="0.25">
      <c r="A20" s="66" t="s">
        <v>81</v>
      </c>
      <c r="B20" s="74" t="s">
        <v>9</v>
      </c>
      <c r="C20" s="71">
        <f t="shared" si="2"/>
        <v>236.5</v>
      </c>
      <c r="D20" s="71">
        <f t="shared" si="4"/>
        <v>215</v>
      </c>
      <c r="E20" s="75">
        <f>SUM(E21:E22)</f>
        <v>91</v>
      </c>
      <c r="F20" s="75">
        <f>SUM(F21:F22)</f>
        <v>0</v>
      </c>
      <c r="G20" s="75">
        <f>SUM(G21:G22)</f>
        <v>0</v>
      </c>
      <c r="H20" s="75">
        <f>SUM(H21:H22)</f>
        <v>46</v>
      </c>
      <c r="I20" s="75">
        <f>SUM(I21:I22)</f>
        <v>78</v>
      </c>
      <c r="J20" s="71">
        <f t="shared" si="3"/>
        <v>21.5</v>
      </c>
      <c r="K20" s="278"/>
      <c r="L20" s="65"/>
    </row>
    <row r="21" spans="1:12" ht="17.850000000000001" customHeight="1" x14ac:dyDescent="0.25">
      <c r="A21" s="77">
        <v>1</v>
      </c>
      <c r="B21" s="78" t="s">
        <v>5</v>
      </c>
      <c r="C21" s="79">
        <f t="shared" si="2"/>
        <v>150.69999999999999</v>
      </c>
      <c r="D21" s="79">
        <f t="shared" si="4"/>
        <v>137</v>
      </c>
      <c r="E21" s="80">
        <v>91</v>
      </c>
      <c r="F21" s="80"/>
      <c r="G21" s="80"/>
      <c r="H21" s="80">
        <v>46</v>
      </c>
      <c r="I21" s="80"/>
      <c r="J21" s="79">
        <f t="shared" si="3"/>
        <v>13.700000000000001</v>
      </c>
      <c r="K21" s="278"/>
      <c r="L21" s="65"/>
    </row>
    <row r="22" spans="1:12" ht="17.850000000000001" customHeight="1" x14ac:dyDescent="0.25">
      <c r="A22" s="77">
        <v>2</v>
      </c>
      <c r="B22" s="78" t="s">
        <v>6</v>
      </c>
      <c r="C22" s="79">
        <f t="shared" si="2"/>
        <v>85.8</v>
      </c>
      <c r="D22" s="79">
        <f t="shared" si="4"/>
        <v>78</v>
      </c>
      <c r="E22" s="80"/>
      <c r="F22" s="80"/>
      <c r="G22" s="80"/>
      <c r="H22" s="80"/>
      <c r="I22" s="80">
        <v>78</v>
      </c>
      <c r="J22" s="79">
        <f t="shared" si="3"/>
        <v>7.8000000000000007</v>
      </c>
      <c r="K22" s="278"/>
      <c r="L22" s="65"/>
    </row>
    <row r="23" spans="1:12" s="81" customFormat="1" ht="17.850000000000001" customHeight="1" x14ac:dyDescent="0.25">
      <c r="A23" s="66" t="s">
        <v>147</v>
      </c>
      <c r="B23" s="74" t="s">
        <v>10</v>
      </c>
      <c r="C23" s="71">
        <f t="shared" si="2"/>
        <v>57.2</v>
      </c>
      <c r="D23" s="71">
        <f t="shared" si="4"/>
        <v>52</v>
      </c>
      <c r="E23" s="75">
        <f>SUM(E24:E25)</f>
        <v>22</v>
      </c>
      <c r="F23" s="75">
        <f>SUM(F24:F25)</f>
        <v>0</v>
      </c>
      <c r="G23" s="75">
        <f>SUM(G24:G25)</f>
        <v>0</v>
      </c>
      <c r="H23" s="75">
        <f>SUM(H24:H25)</f>
        <v>11</v>
      </c>
      <c r="I23" s="75">
        <f>SUM(I24:I25)</f>
        <v>19</v>
      </c>
      <c r="J23" s="71">
        <f t="shared" si="3"/>
        <v>5.2</v>
      </c>
      <c r="K23" s="278"/>
      <c r="L23" s="65"/>
    </row>
    <row r="24" spans="1:12" ht="17.850000000000001" customHeight="1" x14ac:dyDescent="0.25">
      <c r="A24" s="77">
        <v>1</v>
      </c>
      <c r="B24" s="78" t="s">
        <v>5</v>
      </c>
      <c r="C24" s="79">
        <f t="shared" si="2"/>
        <v>36.299999999999997</v>
      </c>
      <c r="D24" s="79">
        <f t="shared" si="4"/>
        <v>33</v>
      </c>
      <c r="E24" s="80">
        <v>22</v>
      </c>
      <c r="F24" s="75"/>
      <c r="G24" s="75"/>
      <c r="H24" s="80">
        <v>11</v>
      </c>
      <c r="I24" s="75"/>
      <c r="J24" s="79">
        <f t="shared" si="3"/>
        <v>3.3000000000000003</v>
      </c>
      <c r="K24" s="278"/>
      <c r="L24" s="65"/>
    </row>
    <row r="25" spans="1:12" ht="17.850000000000001" customHeight="1" x14ac:dyDescent="0.25">
      <c r="A25" s="77">
        <v>2</v>
      </c>
      <c r="B25" s="78" t="s">
        <v>6</v>
      </c>
      <c r="C25" s="79">
        <f t="shared" si="2"/>
        <v>20.9</v>
      </c>
      <c r="D25" s="79">
        <f t="shared" si="4"/>
        <v>19</v>
      </c>
      <c r="E25" s="75"/>
      <c r="F25" s="75"/>
      <c r="G25" s="75"/>
      <c r="H25" s="75"/>
      <c r="I25" s="80">
        <v>19</v>
      </c>
      <c r="J25" s="79">
        <f t="shared" si="3"/>
        <v>1.9000000000000001</v>
      </c>
      <c r="K25" s="284"/>
      <c r="L25" s="65"/>
    </row>
    <row r="26" spans="1:12" s="81" customFormat="1" ht="31.5" x14ac:dyDescent="0.25">
      <c r="A26" s="82" t="s">
        <v>57</v>
      </c>
      <c r="B26" s="83" t="s">
        <v>11</v>
      </c>
      <c r="C26" s="84">
        <f t="shared" si="2"/>
        <v>6025.8</v>
      </c>
      <c r="D26" s="84">
        <f t="shared" ref="D26:I26" si="5">D27+D28+D29+D30+D31</f>
        <v>5478</v>
      </c>
      <c r="E26" s="84">
        <f t="shared" si="5"/>
        <v>0</v>
      </c>
      <c r="F26" s="84">
        <f t="shared" si="5"/>
        <v>0</v>
      </c>
      <c r="G26" s="84">
        <f t="shared" si="5"/>
        <v>0</v>
      </c>
      <c r="H26" s="84">
        <f t="shared" si="5"/>
        <v>5478</v>
      </c>
      <c r="I26" s="84">
        <f t="shared" si="5"/>
        <v>0</v>
      </c>
      <c r="J26" s="84">
        <f t="shared" si="3"/>
        <v>547.80000000000007</v>
      </c>
      <c r="K26" s="140"/>
      <c r="L26" s="68"/>
    </row>
    <row r="27" spans="1:12" s="89" customFormat="1" ht="17.850000000000001" customHeight="1" x14ac:dyDescent="0.25">
      <c r="A27" s="85">
        <v>1</v>
      </c>
      <c r="B27" s="86" t="s">
        <v>4</v>
      </c>
      <c r="C27" s="87">
        <f t="shared" si="2"/>
        <v>1347.5</v>
      </c>
      <c r="D27" s="87">
        <f>SUM(E27:I27)</f>
        <v>1225</v>
      </c>
      <c r="E27" s="87"/>
      <c r="F27" s="87"/>
      <c r="G27" s="87"/>
      <c r="H27" s="87">
        <v>1225</v>
      </c>
      <c r="I27" s="87"/>
      <c r="J27" s="87">
        <f t="shared" si="3"/>
        <v>122.5</v>
      </c>
      <c r="K27" s="274" t="s">
        <v>168</v>
      </c>
      <c r="L27" s="88"/>
    </row>
    <row r="28" spans="1:12" s="89" customFormat="1" ht="17.850000000000001" customHeight="1" x14ac:dyDescent="0.25">
      <c r="A28" s="85">
        <v>2</v>
      </c>
      <c r="B28" s="90" t="s">
        <v>7</v>
      </c>
      <c r="C28" s="87">
        <f t="shared" si="2"/>
        <v>1032.9000000000001</v>
      </c>
      <c r="D28" s="87">
        <f>SUM(E28:I28)</f>
        <v>939</v>
      </c>
      <c r="E28" s="87"/>
      <c r="F28" s="87"/>
      <c r="G28" s="87"/>
      <c r="H28" s="87">
        <v>939</v>
      </c>
      <c r="I28" s="87"/>
      <c r="J28" s="87">
        <f t="shared" si="3"/>
        <v>93.9</v>
      </c>
      <c r="K28" s="275"/>
      <c r="L28" s="88"/>
    </row>
    <row r="29" spans="1:12" s="89" customFormat="1" ht="17.850000000000001" customHeight="1" x14ac:dyDescent="0.25">
      <c r="A29" s="85">
        <v>3</v>
      </c>
      <c r="B29" s="91" t="s">
        <v>8</v>
      </c>
      <c r="C29" s="87">
        <f t="shared" si="2"/>
        <v>1005.4</v>
      </c>
      <c r="D29" s="87">
        <f t="shared" ref="D29:D31" si="6">SUM(E29:I29)</f>
        <v>914</v>
      </c>
      <c r="E29" s="87"/>
      <c r="F29" s="87"/>
      <c r="G29" s="87"/>
      <c r="H29" s="87">
        <v>914</v>
      </c>
      <c r="I29" s="87"/>
      <c r="J29" s="87">
        <f t="shared" si="3"/>
        <v>91.4</v>
      </c>
      <c r="K29" s="275"/>
      <c r="L29" s="88"/>
    </row>
    <row r="30" spans="1:12" s="89" customFormat="1" ht="17.850000000000001" customHeight="1" x14ac:dyDescent="0.25">
      <c r="A30" s="85">
        <v>4</v>
      </c>
      <c r="B30" s="91" t="s">
        <v>9</v>
      </c>
      <c r="C30" s="87">
        <f t="shared" si="2"/>
        <v>2416.6999999999998</v>
      </c>
      <c r="D30" s="87">
        <f t="shared" si="6"/>
        <v>2197</v>
      </c>
      <c r="E30" s="87"/>
      <c r="F30" s="87"/>
      <c r="G30" s="87"/>
      <c r="H30" s="87">
        <v>2197</v>
      </c>
      <c r="I30" s="87"/>
      <c r="J30" s="87">
        <f t="shared" si="3"/>
        <v>219.70000000000002</v>
      </c>
      <c r="K30" s="275"/>
      <c r="L30" s="88"/>
    </row>
    <row r="31" spans="1:12" s="89" customFormat="1" ht="17.850000000000001" customHeight="1" x14ac:dyDescent="0.25">
      <c r="A31" s="85">
        <v>5</v>
      </c>
      <c r="B31" s="91" t="s">
        <v>10</v>
      </c>
      <c r="C31" s="87">
        <f t="shared" ref="C31:C61" si="7">D31+J31</f>
        <v>223.3</v>
      </c>
      <c r="D31" s="87">
        <f t="shared" si="6"/>
        <v>203</v>
      </c>
      <c r="E31" s="87"/>
      <c r="F31" s="87"/>
      <c r="G31" s="87"/>
      <c r="H31" s="87">
        <v>203</v>
      </c>
      <c r="I31" s="87"/>
      <c r="J31" s="87">
        <f>D31*0.1</f>
        <v>20.3</v>
      </c>
      <c r="K31" s="280"/>
      <c r="L31" s="88"/>
    </row>
    <row r="32" spans="1:12" ht="63" x14ac:dyDescent="0.25">
      <c r="A32" s="66" t="s">
        <v>58</v>
      </c>
      <c r="B32" s="92" t="s">
        <v>12</v>
      </c>
      <c r="C32" s="71">
        <f t="shared" si="7"/>
        <v>52695.555</v>
      </c>
      <c r="D32" s="71">
        <f t="shared" ref="D32:I32" si="8">D33+D34</f>
        <v>47905.05</v>
      </c>
      <c r="E32" s="71">
        <f t="shared" si="8"/>
        <v>0</v>
      </c>
      <c r="F32" s="71">
        <f t="shared" si="8"/>
        <v>0</v>
      </c>
      <c r="G32" s="71">
        <f t="shared" si="8"/>
        <v>0</v>
      </c>
      <c r="H32" s="71">
        <f t="shared" si="8"/>
        <v>47905.05</v>
      </c>
      <c r="I32" s="71">
        <f t="shared" si="8"/>
        <v>0</v>
      </c>
      <c r="J32" s="71">
        <f t="shared" ref="J32:J79" si="9">D32*0.1</f>
        <v>4790.5050000000001</v>
      </c>
      <c r="K32" s="139"/>
      <c r="L32" s="65"/>
    </row>
    <row r="33" spans="1:14" s="81" customFormat="1" ht="47.25" x14ac:dyDescent="0.25">
      <c r="A33" s="66">
        <v>1</v>
      </c>
      <c r="B33" s="92" t="s">
        <v>13</v>
      </c>
      <c r="C33" s="71">
        <f t="shared" si="7"/>
        <v>48510</v>
      </c>
      <c r="D33" s="93">
        <f>SUM(E33:I33)</f>
        <v>44100</v>
      </c>
      <c r="E33" s="93"/>
      <c r="F33" s="93"/>
      <c r="G33" s="93"/>
      <c r="H33" s="93">
        <v>44100</v>
      </c>
      <c r="I33" s="93"/>
      <c r="J33" s="71">
        <f t="shared" si="9"/>
        <v>4410</v>
      </c>
      <c r="K33" s="146" t="s">
        <v>165</v>
      </c>
      <c r="L33" s="65"/>
    </row>
    <row r="34" spans="1:14" s="81" customFormat="1" ht="78.75" x14ac:dyDescent="0.25">
      <c r="A34" s="66">
        <v>2</v>
      </c>
      <c r="B34" s="94" t="s">
        <v>14</v>
      </c>
      <c r="C34" s="71">
        <f t="shared" si="7"/>
        <v>4185.5549999999994</v>
      </c>
      <c r="D34" s="93">
        <f>D35</f>
        <v>3805.0499999999997</v>
      </c>
      <c r="E34" s="93">
        <f>E35</f>
        <v>0</v>
      </c>
      <c r="F34" s="93">
        <f>F35</f>
        <v>0</v>
      </c>
      <c r="G34" s="93">
        <f>G35</f>
        <v>0</v>
      </c>
      <c r="H34" s="93">
        <f>H35</f>
        <v>3805.0499999999997</v>
      </c>
      <c r="I34" s="93"/>
      <c r="J34" s="71">
        <f t="shared" si="9"/>
        <v>380.505</v>
      </c>
      <c r="K34" s="139"/>
      <c r="L34" s="65"/>
    </row>
    <row r="35" spans="1:14" ht="63" x14ac:dyDescent="0.25">
      <c r="A35" s="77"/>
      <c r="B35" s="95" t="s">
        <v>15</v>
      </c>
      <c r="C35" s="79">
        <f t="shared" si="7"/>
        <v>4185.5549999999994</v>
      </c>
      <c r="D35" s="79">
        <f>D36+D39</f>
        <v>3805.0499999999997</v>
      </c>
      <c r="E35" s="79"/>
      <c r="F35" s="79"/>
      <c r="G35" s="79"/>
      <c r="H35" s="79">
        <f>H36+H39</f>
        <v>3805.0499999999997</v>
      </c>
      <c r="I35" s="79"/>
      <c r="J35" s="79">
        <f t="shared" si="9"/>
        <v>380.505</v>
      </c>
      <c r="K35" s="146" t="s">
        <v>150</v>
      </c>
      <c r="L35" s="65"/>
    </row>
    <row r="36" spans="1:14" s="100" customFormat="1" ht="17.850000000000001" customHeight="1" x14ac:dyDescent="0.25">
      <c r="A36" s="96" t="s">
        <v>53</v>
      </c>
      <c r="B36" s="97" t="s">
        <v>16</v>
      </c>
      <c r="C36" s="98">
        <f t="shared" si="7"/>
        <v>795.3</v>
      </c>
      <c r="D36" s="98">
        <f>SUM(E36:I36)</f>
        <v>723</v>
      </c>
      <c r="E36" s="98"/>
      <c r="F36" s="98"/>
      <c r="G36" s="98"/>
      <c r="H36" s="99">
        <f>SUM(H37:H38)</f>
        <v>723</v>
      </c>
      <c r="I36" s="98"/>
      <c r="J36" s="98">
        <f t="shared" si="9"/>
        <v>72.3</v>
      </c>
      <c r="K36" s="139"/>
      <c r="L36" s="65"/>
    </row>
    <row r="37" spans="1:14" s="89" customFormat="1" ht="17.850000000000001" customHeight="1" x14ac:dyDescent="0.25">
      <c r="A37" s="85"/>
      <c r="B37" s="101" t="s">
        <v>17</v>
      </c>
      <c r="C37" s="87">
        <f t="shared" si="7"/>
        <v>628.1</v>
      </c>
      <c r="D37" s="87">
        <f t="shared" ref="D37:D44" si="10">SUM(E37:I37)</f>
        <v>571</v>
      </c>
      <c r="E37" s="87"/>
      <c r="F37" s="87"/>
      <c r="G37" s="87"/>
      <c r="H37" s="102">
        <v>571</v>
      </c>
      <c r="I37" s="87"/>
      <c r="J37" s="87">
        <f t="shared" si="9"/>
        <v>57.1</v>
      </c>
      <c r="K37" s="147" t="s">
        <v>151</v>
      </c>
      <c r="L37" s="88"/>
    </row>
    <row r="38" spans="1:14" s="89" customFormat="1" ht="17.850000000000001" customHeight="1" x14ac:dyDescent="0.25">
      <c r="A38" s="85"/>
      <c r="B38" s="101" t="s">
        <v>18</v>
      </c>
      <c r="C38" s="87">
        <f t="shared" si="7"/>
        <v>167.2</v>
      </c>
      <c r="D38" s="87">
        <f t="shared" si="10"/>
        <v>152</v>
      </c>
      <c r="E38" s="87"/>
      <c r="F38" s="87"/>
      <c r="G38" s="87"/>
      <c r="H38" s="102">
        <v>152</v>
      </c>
      <c r="I38" s="87"/>
      <c r="J38" s="87">
        <f t="shared" si="9"/>
        <v>15.200000000000001</v>
      </c>
      <c r="K38" s="147" t="s">
        <v>152</v>
      </c>
      <c r="L38" s="88"/>
    </row>
    <row r="39" spans="1:14" ht="17.850000000000001" customHeight="1" x14ac:dyDescent="0.25">
      <c r="A39" s="66" t="s">
        <v>54</v>
      </c>
      <c r="B39" s="94" t="s">
        <v>19</v>
      </c>
      <c r="C39" s="71">
        <f t="shared" si="7"/>
        <v>3390.2549999999997</v>
      </c>
      <c r="D39" s="71">
        <f>SUM(D40:D44)</f>
        <v>3082.0499999999997</v>
      </c>
      <c r="E39" s="71">
        <f t="shared" ref="E39:I39" si="11">SUM(E40:E44)</f>
        <v>0</v>
      </c>
      <c r="F39" s="71">
        <f t="shared" si="11"/>
        <v>0</v>
      </c>
      <c r="G39" s="71">
        <f t="shared" si="11"/>
        <v>0</v>
      </c>
      <c r="H39" s="71">
        <f t="shared" si="11"/>
        <v>3082.0499999999997</v>
      </c>
      <c r="I39" s="71">
        <f t="shared" si="11"/>
        <v>0</v>
      </c>
      <c r="J39" s="71">
        <f t="shared" si="9"/>
        <v>308.20499999999998</v>
      </c>
      <c r="K39" s="139"/>
      <c r="L39" s="65"/>
    </row>
    <row r="40" spans="1:14" s="89" customFormat="1" ht="17.850000000000001" customHeight="1" x14ac:dyDescent="0.25">
      <c r="A40" s="137">
        <v>1</v>
      </c>
      <c r="B40" s="86" t="s">
        <v>4</v>
      </c>
      <c r="C40" s="87">
        <f t="shared" si="7"/>
        <v>797.12599999999998</v>
      </c>
      <c r="D40" s="87">
        <f t="shared" si="10"/>
        <v>724.66</v>
      </c>
      <c r="E40" s="87"/>
      <c r="F40" s="87"/>
      <c r="G40" s="87"/>
      <c r="H40" s="87">
        <v>724.66</v>
      </c>
      <c r="I40" s="87"/>
      <c r="J40" s="87">
        <f t="shared" si="9"/>
        <v>72.465999999999994</v>
      </c>
      <c r="K40" s="281" t="s">
        <v>163</v>
      </c>
      <c r="L40" s="88"/>
    </row>
    <row r="41" spans="1:14" s="89" customFormat="1" ht="17.850000000000001" customHeight="1" x14ac:dyDescent="0.25">
      <c r="A41" s="137">
        <v>2</v>
      </c>
      <c r="B41" s="90" t="s">
        <v>7</v>
      </c>
      <c r="C41" s="87">
        <f t="shared" si="7"/>
        <v>419.53999999999996</v>
      </c>
      <c r="D41" s="87">
        <f t="shared" si="10"/>
        <v>381.4</v>
      </c>
      <c r="E41" s="87"/>
      <c r="F41" s="87"/>
      <c r="G41" s="87"/>
      <c r="H41" s="87">
        <v>381.4</v>
      </c>
      <c r="I41" s="87"/>
      <c r="J41" s="87">
        <f t="shared" si="9"/>
        <v>38.14</v>
      </c>
      <c r="K41" s="282"/>
      <c r="L41" s="88"/>
    </row>
    <row r="42" spans="1:14" s="89" customFormat="1" ht="17.850000000000001" customHeight="1" x14ac:dyDescent="0.25">
      <c r="A42" s="137">
        <v>3</v>
      </c>
      <c r="B42" s="91" t="s">
        <v>8</v>
      </c>
      <c r="C42" s="87">
        <f t="shared" si="7"/>
        <v>690.34900000000005</v>
      </c>
      <c r="D42" s="87">
        <f t="shared" si="10"/>
        <v>627.59</v>
      </c>
      <c r="E42" s="87"/>
      <c r="F42" s="87"/>
      <c r="G42" s="87"/>
      <c r="H42" s="87">
        <v>627.59</v>
      </c>
      <c r="I42" s="87"/>
      <c r="J42" s="87">
        <f t="shared" si="9"/>
        <v>62.759000000000007</v>
      </c>
      <c r="K42" s="282"/>
      <c r="L42" s="88"/>
    </row>
    <row r="43" spans="1:14" s="89" customFormat="1" ht="17.850000000000001" customHeight="1" x14ac:dyDescent="0.25">
      <c r="A43" s="137">
        <v>4</v>
      </c>
      <c r="B43" s="91" t="s">
        <v>9</v>
      </c>
      <c r="C43" s="87">
        <f t="shared" si="7"/>
        <v>1178.7489999999998</v>
      </c>
      <c r="D43" s="87">
        <f t="shared" si="10"/>
        <v>1071.5899999999999</v>
      </c>
      <c r="E43" s="87"/>
      <c r="F43" s="87"/>
      <c r="G43" s="87"/>
      <c r="H43" s="87">
        <v>1071.5899999999999</v>
      </c>
      <c r="I43" s="87"/>
      <c r="J43" s="87">
        <f t="shared" si="9"/>
        <v>107.15899999999999</v>
      </c>
      <c r="K43" s="282"/>
      <c r="L43" s="88"/>
    </row>
    <row r="44" spans="1:14" s="89" customFormat="1" ht="17.850000000000001" customHeight="1" x14ac:dyDescent="0.25">
      <c r="A44" s="137">
        <v>5</v>
      </c>
      <c r="B44" s="91" t="s">
        <v>10</v>
      </c>
      <c r="C44" s="87">
        <f t="shared" si="7"/>
        <v>304.49099999999999</v>
      </c>
      <c r="D44" s="87">
        <f t="shared" si="10"/>
        <v>276.81</v>
      </c>
      <c r="E44" s="87"/>
      <c r="F44" s="87"/>
      <c r="G44" s="87"/>
      <c r="H44" s="87">
        <v>276.81</v>
      </c>
      <c r="I44" s="87"/>
      <c r="J44" s="87">
        <f t="shared" si="9"/>
        <v>27.681000000000001</v>
      </c>
      <c r="K44" s="283"/>
      <c r="L44" s="88"/>
    </row>
    <row r="45" spans="1:14" s="81" customFormat="1" ht="78.75" x14ac:dyDescent="0.25">
      <c r="A45" s="66" t="s">
        <v>59</v>
      </c>
      <c r="B45" s="92" t="s">
        <v>20</v>
      </c>
      <c r="C45" s="71">
        <f t="shared" si="7"/>
        <v>1681.9</v>
      </c>
      <c r="D45" s="104">
        <f t="shared" ref="D45:I46" si="12">D46</f>
        <v>1529</v>
      </c>
      <c r="E45" s="71">
        <f t="shared" si="12"/>
        <v>0</v>
      </c>
      <c r="F45" s="71">
        <f t="shared" si="12"/>
        <v>0</v>
      </c>
      <c r="G45" s="71">
        <f t="shared" si="12"/>
        <v>0</v>
      </c>
      <c r="H45" s="71">
        <f t="shared" si="12"/>
        <v>1529</v>
      </c>
      <c r="I45" s="71">
        <f t="shared" si="12"/>
        <v>0</v>
      </c>
      <c r="J45" s="71">
        <f t="shared" si="9"/>
        <v>152.9</v>
      </c>
      <c r="K45" s="141"/>
      <c r="L45" s="72"/>
    </row>
    <row r="46" spans="1:14" s="89" customFormat="1" ht="63" x14ac:dyDescent="0.25">
      <c r="A46" s="105">
        <v>1</v>
      </c>
      <c r="B46" s="106" t="s">
        <v>21</v>
      </c>
      <c r="C46" s="107">
        <f t="shared" si="7"/>
        <v>1681.9</v>
      </c>
      <c r="D46" s="107">
        <f t="shared" si="12"/>
        <v>1529</v>
      </c>
      <c r="E46" s="107">
        <f t="shared" si="12"/>
        <v>0</v>
      </c>
      <c r="F46" s="107">
        <f t="shared" si="12"/>
        <v>0</v>
      </c>
      <c r="G46" s="107">
        <f t="shared" si="12"/>
        <v>0</v>
      </c>
      <c r="H46" s="107">
        <f t="shared" si="12"/>
        <v>1529</v>
      </c>
      <c r="I46" s="107">
        <f>I47</f>
        <v>0</v>
      </c>
      <c r="J46" s="107">
        <f t="shared" si="9"/>
        <v>152.9</v>
      </c>
      <c r="K46" s="143"/>
      <c r="L46" s="108"/>
    </row>
    <row r="47" spans="1:14" s="111" customFormat="1" ht="44.25" customHeight="1" x14ac:dyDescent="0.25">
      <c r="A47" s="109" t="s">
        <v>60</v>
      </c>
      <c r="B47" s="110" t="s">
        <v>22</v>
      </c>
      <c r="C47" s="71">
        <f t="shared" si="7"/>
        <v>1681.9</v>
      </c>
      <c r="D47" s="98">
        <f t="shared" ref="D47:H47" si="13">D48+D54</f>
        <v>1529</v>
      </c>
      <c r="E47" s="98">
        <f t="shared" si="13"/>
        <v>0</v>
      </c>
      <c r="F47" s="98">
        <f t="shared" si="13"/>
        <v>0</v>
      </c>
      <c r="G47" s="98">
        <f t="shared" si="13"/>
        <v>0</v>
      </c>
      <c r="H47" s="98">
        <f t="shared" si="13"/>
        <v>1529</v>
      </c>
      <c r="I47" s="98"/>
      <c r="J47" s="98">
        <f t="shared" si="9"/>
        <v>152.9</v>
      </c>
      <c r="K47" s="141"/>
      <c r="L47" s="72"/>
    </row>
    <row r="48" spans="1:14" ht="17.850000000000001" customHeight="1" x14ac:dyDescent="0.25">
      <c r="A48" s="112" t="s">
        <v>61</v>
      </c>
      <c r="B48" s="78" t="s">
        <v>19</v>
      </c>
      <c r="C48" s="79">
        <f t="shared" si="7"/>
        <v>1536.7</v>
      </c>
      <c r="D48" s="79">
        <f t="shared" ref="D48:H48" si="14">SUM(D49:D53)</f>
        <v>1397</v>
      </c>
      <c r="E48" s="79">
        <f t="shared" si="14"/>
        <v>0</v>
      </c>
      <c r="F48" s="79">
        <f t="shared" si="14"/>
        <v>0</v>
      </c>
      <c r="G48" s="79">
        <f t="shared" si="14"/>
        <v>0</v>
      </c>
      <c r="H48" s="79">
        <f t="shared" si="14"/>
        <v>1397</v>
      </c>
      <c r="I48" s="79"/>
      <c r="J48" s="79">
        <f t="shared" si="9"/>
        <v>139.70000000000002</v>
      </c>
      <c r="K48" s="279" t="s">
        <v>168</v>
      </c>
      <c r="L48" s="65"/>
      <c r="N48" s="65"/>
    </row>
    <row r="49" spans="1:14" s="89" customFormat="1" ht="17.850000000000001" customHeight="1" x14ac:dyDescent="0.25">
      <c r="A49" s="137">
        <v>1</v>
      </c>
      <c r="B49" s="86" t="s">
        <v>4</v>
      </c>
      <c r="C49" s="87">
        <f t="shared" si="7"/>
        <v>372.9</v>
      </c>
      <c r="D49" s="87">
        <f>SUM(E49:I49)</f>
        <v>339</v>
      </c>
      <c r="E49" s="117"/>
      <c r="F49" s="117"/>
      <c r="G49" s="117"/>
      <c r="H49" s="87">
        <v>339</v>
      </c>
      <c r="I49" s="117"/>
      <c r="J49" s="87">
        <f t="shared" si="9"/>
        <v>33.9</v>
      </c>
      <c r="K49" s="278"/>
      <c r="L49" s="88"/>
    </row>
    <row r="50" spans="1:14" s="89" customFormat="1" ht="17.850000000000001" customHeight="1" x14ac:dyDescent="0.25">
      <c r="A50" s="137">
        <v>2</v>
      </c>
      <c r="B50" s="90" t="s">
        <v>7</v>
      </c>
      <c r="C50" s="87">
        <f t="shared" si="7"/>
        <v>210.1</v>
      </c>
      <c r="D50" s="87">
        <f>SUM(E50:I50)</f>
        <v>191</v>
      </c>
      <c r="E50" s="117"/>
      <c r="F50" s="117"/>
      <c r="G50" s="117"/>
      <c r="H50" s="117">
        <v>191</v>
      </c>
      <c r="I50" s="117"/>
      <c r="J50" s="87">
        <f t="shared" si="9"/>
        <v>19.100000000000001</v>
      </c>
      <c r="K50" s="278"/>
      <c r="L50" s="88"/>
    </row>
    <row r="51" spans="1:14" s="89" customFormat="1" ht="17.850000000000001" customHeight="1" x14ac:dyDescent="0.25">
      <c r="A51" s="137">
        <v>3</v>
      </c>
      <c r="B51" s="91" t="s">
        <v>8</v>
      </c>
      <c r="C51" s="87">
        <f t="shared" si="7"/>
        <v>260.7</v>
      </c>
      <c r="D51" s="87">
        <f>SUM(E51:I51)</f>
        <v>237</v>
      </c>
      <c r="E51" s="117"/>
      <c r="F51" s="117"/>
      <c r="G51" s="117"/>
      <c r="H51" s="117">
        <v>237</v>
      </c>
      <c r="I51" s="117"/>
      <c r="J51" s="87">
        <f t="shared" si="9"/>
        <v>23.700000000000003</v>
      </c>
      <c r="K51" s="278"/>
      <c r="L51" s="88"/>
    </row>
    <row r="52" spans="1:14" s="89" customFormat="1" ht="17.850000000000001" customHeight="1" x14ac:dyDescent="0.25">
      <c r="A52" s="137">
        <v>4</v>
      </c>
      <c r="B52" s="91" t="s">
        <v>9</v>
      </c>
      <c r="C52" s="87">
        <f t="shared" si="7"/>
        <v>552.20000000000005</v>
      </c>
      <c r="D52" s="87">
        <f>SUM(E52:I52)</f>
        <v>502</v>
      </c>
      <c r="E52" s="117"/>
      <c r="F52" s="117"/>
      <c r="G52" s="117"/>
      <c r="H52" s="117">
        <v>502</v>
      </c>
      <c r="I52" s="117"/>
      <c r="J52" s="87">
        <f t="shared" si="9"/>
        <v>50.2</v>
      </c>
      <c r="K52" s="278"/>
      <c r="L52" s="88"/>
    </row>
    <row r="53" spans="1:14" s="89" customFormat="1" ht="17.850000000000001" customHeight="1" x14ac:dyDescent="0.25">
      <c r="A53" s="137">
        <v>5</v>
      </c>
      <c r="B53" s="91" t="s">
        <v>10</v>
      </c>
      <c r="C53" s="87">
        <f t="shared" si="7"/>
        <v>140.80000000000001</v>
      </c>
      <c r="D53" s="87">
        <f>SUM(E53:I53)</f>
        <v>128</v>
      </c>
      <c r="E53" s="117"/>
      <c r="F53" s="117"/>
      <c r="G53" s="117"/>
      <c r="H53" s="117">
        <v>128</v>
      </c>
      <c r="I53" s="117"/>
      <c r="J53" s="87">
        <f t="shared" si="9"/>
        <v>12.8</v>
      </c>
      <c r="K53" s="284"/>
      <c r="L53" s="88"/>
    </row>
    <row r="54" spans="1:14" s="89" customFormat="1" ht="17.850000000000001" customHeight="1" x14ac:dyDescent="0.25">
      <c r="A54" s="116" t="s">
        <v>62</v>
      </c>
      <c r="B54" s="91" t="s">
        <v>23</v>
      </c>
      <c r="C54" s="87">
        <f t="shared" si="7"/>
        <v>145.19999999999999</v>
      </c>
      <c r="D54" s="117">
        <f>SUM(D55:D55)</f>
        <v>132</v>
      </c>
      <c r="E54" s="117">
        <f>SUM(E55:E55)</f>
        <v>0</v>
      </c>
      <c r="F54" s="117">
        <f>SUM(F55:F55)</f>
        <v>0</v>
      </c>
      <c r="G54" s="117">
        <f>SUM(G55:G55)</f>
        <v>0</v>
      </c>
      <c r="H54" s="117">
        <f>SUM(H55:H55)</f>
        <v>132</v>
      </c>
      <c r="I54" s="117"/>
      <c r="J54" s="87">
        <f t="shared" si="9"/>
        <v>13.200000000000001</v>
      </c>
      <c r="K54" s="142"/>
      <c r="L54" s="88"/>
    </row>
    <row r="55" spans="1:14" s="123" customFormat="1" ht="17.850000000000001" customHeight="1" x14ac:dyDescent="0.25">
      <c r="A55" s="118"/>
      <c r="B55" s="119" t="s">
        <v>164</v>
      </c>
      <c r="C55" s="120">
        <f t="shared" si="7"/>
        <v>145.19999999999999</v>
      </c>
      <c r="D55" s="120">
        <f>SUM(E55:I55)</f>
        <v>132</v>
      </c>
      <c r="E55" s="120"/>
      <c r="F55" s="120"/>
      <c r="G55" s="120"/>
      <c r="H55" s="121">
        <v>132</v>
      </c>
      <c r="I55" s="121"/>
      <c r="J55" s="120">
        <f t="shared" si="9"/>
        <v>13.200000000000001</v>
      </c>
      <c r="K55" s="148" t="s">
        <v>153</v>
      </c>
      <c r="L55" s="122"/>
    </row>
    <row r="56" spans="1:14" ht="31.5" x14ac:dyDescent="0.25">
      <c r="A56" s="66" t="s">
        <v>63</v>
      </c>
      <c r="B56" s="92" t="s">
        <v>24</v>
      </c>
      <c r="C56" s="71">
        <f t="shared" si="7"/>
        <v>4860.8999999999996</v>
      </c>
      <c r="D56" s="71">
        <f t="shared" ref="D56:I56" si="15">SUM(D57:D60)</f>
        <v>4419</v>
      </c>
      <c r="E56" s="71">
        <f t="shared" si="15"/>
        <v>4419</v>
      </c>
      <c r="F56" s="71">
        <f t="shared" si="15"/>
        <v>0</v>
      </c>
      <c r="G56" s="71">
        <f t="shared" si="15"/>
        <v>0</v>
      </c>
      <c r="H56" s="71">
        <f t="shared" si="15"/>
        <v>0</v>
      </c>
      <c r="I56" s="71">
        <f t="shared" si="15"/>
        <v>0</v>
      </c>
      <c r="J56" s="79">
        <f t="shared" si="9"/>
        <v>441.90000000000003</v>
      </c>
      <c r="K56" s="141"/>
      <c r="L56" s="72"/>
    </row>
    <row r="57" spans="1:14" ht="78.75" x14ac:dyDescent="0.25">
      <c r="A57" s="77">
        <v>1</v>
      </c>
      <c r="B57" s="113" t="s">
        <v>25</v>
      </c>
      <c r="C57" s="79">
        <f t="shared" si="7"/>
        <v>1673.1</v>
      </c>
      <c r="D57" s="80">
        <f t="shared" ref="D57:D63" si="16">SUM(E57:I57)</f>
        <v>1521</v>
      </c>
      <c r="E57" s="79">
        <v>1521</v>
      </c>
      <c r="F57" s="79"/>
      <c r="G57" s="79"/>
      <c r="H57" s="79"/>
      <c r="I57" s="79"/>
      <c r="J57" s="79">
        <f t="shared" si="9"/>
        <v>152.1</v>
      </c>
      <c r="K57" s="156" t="s">
        <v>171</v>
      </c>
      <c r="L57" s="72"/>
    </row>
    <row r="58" spans="1:14" ht="63" x14ac:dyDescent="0.25">
      <c r="A58" s="77">
        <v>2</v>
      </c>
      <c r="B58" s="113" t="s">
        <v>26</v>
      </c>
      <c r="C58" s="79">
        <f t="shared" si="7"/>
        <v>806.3</v>
      </c>
      <c r="D58" s="80">
        <f t="shared" si="16"/>
        <v>733</v>
      </c>
      <c r="E58" s="79">
        <v>733</v>
      </c>
      <c r="F58" s="79"/>
      <c r="G58" s="79"/>
      <c r="H58" s="79"/>
      <c r="I58" s="80"/>
      <c r="J58" s="79">
        <f t="shared" si="9"/>
        <v>73.3</v>
      </c>
      <c r="K58" s="149" t="s">
        <v>96</v>
      </c>
      <c r="L58" s="65"/>
    </row>
    <row r="59" spans="1:14" ht="63" x14ac:dyDescent="0.25">
      <c r="A59" s="77">
        <v>3</v>
      </c>
      <c r="B59" s="113" t="s">
        <v>27</v>
      </c>
      <c r="C59" s="79">
        <f t="shared" si="7"/>
        <v>1519.1</v>
      </c>
      <c r="D59" s="80">
        <f t="shared" si="16"/>
        <v>1381</v>
      </c>
      <c r="E59" s="79">
        <v>1381</v>
      </c>
      <c r="F59" s="79"/>
      <c r="G59" s="79"/>
      <c r="H59" s="79"/>
      <c r="I59" s="80"/>
      <c r="J59" s="79">
        <f t="shared" si="9"/>
        <v>138.1</v>
      </c>
      <c r="K59" s="156" t="s">
        <v>170</v>
      </c>
      <c r="L59" s="65"/>
    </row>
    <row r="60" spans="1:14" ht="47.25" x14ac:dyDescent="0.25">
      <c r="A60" s="77">
        <v>4</v>
      </c>
      <c r="B60" s="113" t="s">
        <v>28</v>
      </c>
      <c r="C60" s="79">
        <f t="shared" si="7"/>
        <v>862.4</v>
      </c>
      <c r="D60" s="80">
        <f t="shared" si="16"/>
        <v>784</v>
      </c>
      <c r="E60" s="79">
        <v>784</v>
      </c>
      <c r="F60" s="80"/>
      <c r="G60" s="80"/>
      <c r="H60" s="80"/>
      <c r="I60" s="80"/>
      <c r="J60" s="79">
        <f t="shared" si="9"/>
        <v>78.400000000000006</v>
      </c>
      <c r="K60" s="149" t="s">
        <v>96</v>
      </c>
      <c r="L60" s="65"/>
    </row>
    <row r="61" spans="1:14" ht="47.25" x14ac:dyDescent="0.25">
      <c r="A61" s="66" t="s">
        <v>64</v>
      </c>
      <c r="B61" s="92" t="s">
        <v>30</v>
      </c>
      <c r="C61" s="71">
        <f t="shared" si="7"/>
        <v>3161.4</v>
      </c>
      <c r="D61" s="71">
        <f t="shared" si="16"/>
        <v>2874</v>
      </c>
      <c r="E61" s="71">
        <v>0</v>
      </c>
      <c r="F61" s="71">
        <v>0</v>
      </c>
      <c r="G61" s="71">
        <v>2874</v>
      </c>
      <c r="H61" s="71">
        <v>0</v>
      </c>
      <c r="I61" s="71">
        <v>0</v>
      </c>
      <c r="J61" s="71">
        <f t="shared" si="9"/>
        <v>287.40000000000003</v>
      </c>
      <c r="K61" s="156" t="s">
        <v>154</v>
      </c>
      <c r="L61" s="72"/>
    </row>
    <row r="62" spans="1:14" ht="63" x14ac:dyDescent="0.25">
      <c r="A62" s="66" t="s">
        <v>65</v>
      </c>
      <c r="B62" s="92" t="s">
        <v>31</v>
      </c>
      <c r="C62" s="71">
        <f t="shared" ref="C62:C71" si="17">D62+J62</f>
        <v>599.5</v>
      </c>
      <c r="D62" s="71">
        <f t="shared" si="16"/>
        <v>545</v>
      </c>
      <c r="E62" s="71"/>
      <c r="F62" s="71">
        <v>545</v>
      </c>
      <c r="G62" s="71"/>
      <c r="H62" s="71"/>
      <c r="I62" s="71"/>
      <c r="J62" s="71">
        <f t="shared" si="9"/>
        <v>54.5</v>
      </c>
      <c r="K62" s="139"/>
      <c r="L62" s="65"/>
    </row>
    <row r="63" spans="1:14" ht="47.25" x14ac:dyDescent="0.25">
      <c r="A63" s="66" t="s">
        <v>66</v>
      </c>
      <c r="B63" s="92" t="s">
        <v>32</v>
      </c>
      <c r="C63" s="71">
        <f t="shared" si="17"/>
        <v>1552.1</v>
      </c>
      <c r="D63" s="71">
        <f t="shared" si="16"/>
        <v>1411</v>
      </c>
      <c r="E63" s="71"/>
      <c r="F63" s="71"/>
      <c r="G63" s="71"/>
      <c r="H63" s="71">
        <v>926</v>
      </c>
      <c r="I63" s="71">
        <v>485</v>
      </c>
      <c r="J63" s="71">
        <f t="shared" si="9"/>
        <v>141.1</v>
      </c>
      <c r="K63" s="146"/>
      <c r="L63" s="65"/>
      <c r="N63" s="65"/>
    </row>
    <row r="64" spans="1:14" x14ac:dyDescent="0.25">
      <c r="A64" s="66">
        <v>1</v>
      </c>
      <c r="B64" s="92" t="s">
        <v>156</v>
      </c>
      <c r="C64" s="87"/>
      <c r="D64" s="107">
        <v>564</v>
      </c>
      <c r="E64" s="87"/>
      <c r="F64" s="87"/>
      <c r="G64" s="87"/>
      <c r="H64" s="107">
        <v>370</v>
      </c>
      <c r="I64" s="107">
        <v>194</v>
      </c>
      <c r="J64" s="107"/>
      <c r="K64" s="142"/>
      <c r="L64" s="65"/>
    </row>
    <row r="65" spans="1:14" x14ac:dyDescent="0.25">
      <c r="A65" s="66">
        <v>2</v>
      </c>
      <c r="B65" s="92" t="s">
        <v>155</v>
      </c>
      <c r="C65" s="87"/>
      <c r="D65" s="107">
        <f>SUM(D66:D70)</f>
        <v>847</v>
      </c>
      <c r="E65" s="87"/>
      <c r="F65" s="87"/>
      <c r="G65" s="87"/>
      <c r="H65" s="87">
        <v>556</v>
      </c>
      <c r="I65" s="87">
        <v>291</v>
      </c>
      <c r="J65" s="87"/>
      <c r="K65" s="142"/>
      <c r="L65" s="65"/>
    </row>
    <row r="66" spans="1:14" s="89" customFormat="1" x14ac:dyDescent="0.25">
      <c r="A66" s="85" t="s">
        <v>53</v>
      </c>
      <c r="B66" s="114" t="s">
        <v>4</v>
      </c>
      <c r="C66" s="87"/>
      <c r="D66" s="87">
        <v>202</v>
      </c>
      <c r="E66" s="87"/>
      <c r="F66" s="87"/>
      <c r="G66" s="87"/>
      <c r="H66" s="87">
        <v>133</v>
      </c>
      <c r="I66" s="87">
        <v>69</v>
      </c>
      <c r="J66" s="87"/>
      <c r="K66" s="274"/>
      <c r="L66" s="88"/>
    </row>
    <row r="67" spans="1:14" s="89" customFormat="1" x14ac:dyDescent="0.25">
      <c r="A67" s="85" t="s">
        <v>54</v>
      </c>
      <c r="B67" s="114" t="s">
        <v>7</v>
      </c>
      <c r="C67" s="87"/>
      <c r="D67" s="87">
        <v>120</v>
      </c>
      <c r="E67" s="87"/>
      <c r="F67" s="87"/>
      <c r="G67" s="87"/>
      <c r="H67" s="87">
        <v>79</v>
      </c>
      <c r="I67" s="87">
        <v>41</v>
      </c>
      <c r="J67" s="87"/>
      <c r="K67" s="275"/>
      <c r="L67" s="88"/>
    </row>
    <row r="68" spans="1:14" s="89" customFormat="1" x14ac:dyDescent="0.25">
      <c r="A68" s="85" t="s">
        <v>55</v>
      </c>
      <c r="B68" s="114" t="s">
        <v>8</v>
      </c>
      <c r="C68" s="87"/>
      <c r="D68" s="87">
        <v>158</v>
      </c>
      <c r="E68" s="87"/>
      <c r="F68" s="87"/>
      <c r="G68" s="87"/>
      <c r="H68" s="87">
        <v>104</v>
      </c>
      <c r="I68" s="87">
        <v>54</v>
      </c>
      <c r="J68" s="87"/>
      <c r="K68" s="275"/>
      <c r="L68" s="88"/>
    </row>
    <row r="69" spans="1:14" s="89" customFormat="1" x14ac:dyDescent="0.25">
      <c r="A69" s="85" t="s">
        <v>56</v>
      </c>
      <c r="B69" s="114" t="s">
        <v>9</v>
      </c>
      <c r="C69" s="87"/>
      <c r="D69" s="87">
        <v>291</v>
      </c>
      <c r="E69" s="87"/>
      <c r="F69" s="87"/>
      <c r="G69" s="87"/>
      <c r="H69" s="87">
        <v>191</v>
      </c>
      <c r="I69" s="87">
        <v>100</v>
      </c>
      <c r="J69" s="87"/>
      <c r="K69" s="275"/>
      <c r="L69" s="88"/>
    </row>
    <row r="70" spans="1:14" s="89" customFormat="1" x14ac:dyDescent="0.25">
      <c r="A70" s="85" t="s">
        <v>82</v>
      </c>
      <c r="B70" s="114" t="s">
        <v>10</v>
      </c>
      <c r="C70" s="87"/>
      <c r="D70" s="87">
        <v>76</v>
      </c>
      <c r="E70" s="87"/>
      <c r="F70" s="87"/>
      <c r="G70" s="87"/>
      <c r="H70" s="87">
        <v>50</v>
      </c>
      <c r="I70" s="87">
        <v>26</v>
      </c>
      <c r="J70" s="87"/>
      <c r="K70" s="280"/>
      <c r="L70" s="88"/>
    </row>
    <row r="71" spans="1:14" ht="47.25" x14ac:dyDescent="0.25">
      <c r="A71" s="66" t="s">
        <v>67</v>
      </c>
      <c r="B71" s="92" t="s">
        <v>33</v>
      </c>
      <c r="C71" s="71">
        <f t="shared" si="17"/>
        <v>17092.328000000001</v>
      </c>
      <c r="D71" s="71">
        <f t="shared" ref="D71:I71" si="18">D72+D83</f>
        <v>15538.480000000001</v>
      </c>
      <c r="E71" s="71">
        <f t="shared" si="18"/>
        <v>0</v>
      </c>
      <c r="F71" s="71">
        <f t="shared" si="18"/>
        <v>1247.5099999999998</v>
      </c>
      <c r="G71" s="71">
        <f t="shared" si="18"/>
        <v>543.80999999999995</v>
      </c>
      <c r="H71" s="71">
        <f t="shared" si="18"/>
        <v>13747.16</v>
      </c>
      <c r="I71" s="71">
        <f t="shared" si="18"/>
        <v>0</v>
      </c>
      <c r="J71" s="71">
        <f t="shared" si="9"/>
        <v>1553.8480000000002</v>
      </c>
      <c r="K71" s="141"/>
      <c r="L71" s="72"/>
    </row>
    <row r="72" spans="1:14" ht="47.25" x14ac:dyDescent="0.25">
      <c r="A72" s="66">
        <v>1</v>
      </c>
      <c r="B72" s="92" t="s">
        <v>34</v>
      </c>
      <c r="C72" s="71">
        <f>SUM(C73,C74,C80)</f>
        <v>16385.028000000002</v>
      </c>
      <c r="D72" s="71">
        <f t="shared" ref="D72:J72" si="19">SUM(D73,D74,D80)</f>
        <v>14895.480000000001</v>
      </c>
      <c r="E72" s="71">
        <f t="shared" si="19"/>
        <v>0</v>
      </c>
      <c r="F72" s="71">
        <f t="shared" si="19"/>
        <v>604.50999999999988</v>
      </c>
      <c r="G72" s="71">
        <f t="shared" si="19"/>
        <v>543.80999999999995</v>
      </c>
      <c r="H72" s="71">
        <f t="shared" si="19"/>
        <v>13747.16</v>
      </c>
      <c r="I72" s="71">
        <f t="shared" si="19"/>
        <v>0</v>
      </c>
      <c r="J72" s="71">
        <f t="shared" si="19"/>
        <v>1489.5480000000002</v>
      </c>
      <c r="K72" s="139"/>
    </row>
    <row r="73" spans="1:14" s="123" customFormat="1" ht="17.850000000000001" customHeight="1" x14ac:dyDescent="0.25">
      <c r="A73" s="124" t="s">
        <v>61</v>
      </c>
      <c r="B73" s="150" t="s">
        <v>157</v>
      </c>
      <c r="C73" s="120">
        <f t="shared" ref="C73:C101" si="20">D73+J73</f>
        <v>659.64799999999991</v>
      </c>
      <c r="D73" s="120">
        <f t="shared" ref="D73:D90" si="21">SUM(E73:I73)</f>
        <v>599.67999999999995</v>
      </c>
      <c r="E73" s="120"/>
      <c r="F73" s="120">
        <v>24.36</v>
      </c>
      <c r="G73" s="120">
        <v>21.9</v>
      </c>
      <c r="H73" s="120">
        <v>553.41999999999996</v>
      </c>
      <c r="I73" s="120"/>
      <c r="J73" s="120">
        <f t="shared" si="9"/>
        <v>59.967999999999996</v>
      </c>
      <c r="K73" s="271" t="s">
        <v>169</v>
      </c>
    </row>
    <row r="74" spans="1:14" s="123" customFormat="1" ht="22.5" customHeight="1" x14ac:dyDescent="0.25">
      <c r="A74" s="124" t="s">
        <v>62</v>
      </c>
      <c r="B74" s="150" t="s">
        <v>9</v>
      </c>
      <c r="C74" s="120">
        <f t="shared" si="20"/>
        <v>13485.560000000001</v>
      </c>
      <c r="D74" s="120">
        <f t="shared" ref="D74:I74" si="22">D75+D76+D77+D78+D79</f>
        <v>12259.6</v>
      </c>
      <c r="E74" s="120">
        <f t="shared" si="22"/>
        <v>0</v>
      </c>
      <c r="F74" s="120">
        <f t="shared" si="22"/>
        <v>497.9199999999999</v>
      </c>
      <c r="G74" s="120">
        <f t="shared" si="22"/>
        <v>447.72</v>
      </c>
      <c r="H74" s="120">
        <f t="shared" si="22"/>
        <v>11313.96</v>
      </c>
      <c r="I74" s="120">
        <f t="shared" si="22"/>
        <v>0</v>
      </c>
      <c r="J74" s="120">
        <f t="shared" si="9"/>
        <v>1225.96</v>
      </c>
      <c r="K74" s="272"/>
    </row>
    <row r="75" spans="1:14" s="123" customFormat="1" ht="17.850000000000001" hidden="1" customHeight="1" x14ac:dyDescent="0.25">
      <c r="A75" s="124">
        <v>1</v>
      </c>
      <c r="B75" s="125" t="s">
        <v>35</v>
      </c>
      <c r="C75" s="120">
        <f t="shared" si="20"/>
        <v>4441.558</v>
      </c>
      <c r="D75" s="120">
        <f>SUM(E75:I75)</f>
        <v>4037.7799999999997</v>
      </c>
      <c r="E75" s="120"/>
      <c r="F75" s="120">
        <v>163.99</v>
      </c>
      <c r="G75" s="120">
        <v>147.46</v>
      </c>
      <c r="H75" s="120">
        <v>3726.33</v>
      </c>
      <c r="I75" s="120"/>
      <c r="J75" s="120">
        <f t="shared" si="9"/>
        <v>403.77800000000002</v>
      </c>
      <c r="K75" s="272"/>
    </row>
    <row r="76" spans="1:14" s="123" customFormat="1" ht="17.850000000000001" hidden="1" customHeight="1" x14ac:dyDescent="0.25">
      <c r="A76" s="124">
        <v>2</v>
      </c>
      <c r="B76" s="125" t="s">
        <v>36</v>
      </c>
      <c r="C76" s="120">
        <f t="shared" si="20"/>
        <v>3491.3010000000004</v>
      </c>
      <c r="D76" s="120">
        <f>SUM(E76:I76)</f>
        <v>3173.9100000000003</v>
      </c>
      <c r="E76" s="120"/>
      <c r="F76" s="120">
        <v>128.91</v>
      </c>
      <c r="G76" s="120">
        <v>115.91</v>
      </c>
      <c r="H76" s="120">
        <v>2929.09</v>
      </c>
      <c r="I76" s="120"/>
      <c r="J76" s="120">
        <f t="shared" si="9"/>
        <v>317.39100000000008</v>
      </c>
      <c r="K76" s="272"/>
    </row>
    <row r="77" spans="1:14" s="123" customFormat="1" ht="17.850000000000001" hidden="1" customHeight="1" x14ac:dyDescent="0.25">
      <c r="A77" s="124">
        <v>3</v>
      </c>
      <c r="B77" s="125" t="s">
        <v>37</v>
      </c>
      <c r="C77" s="120">
        <f t="shared" si="20"/>
        <v>2842.7190000000001</v>
      </c>
      <c r="D77" s="120">
        <f t="shared" si="21"/>
        <v>2584.29</v>
      </c>
      <c r="E77" s="120"/>
      <c r="F77" s="120">
        <v>104.96</v>
      </c>
      <c r="G77" s="120">
        <v>94.38</v>
      </c>
      <c r="H77" s="120">
        <v>2384.9499999999998</v>
      </c>
      <c r="I77" s="120"/>
      <c r="J77" s="120">
        <f t="shared" si="9"/>
        <v>258.42900000000003</v>
      </c>
      <c r="K77" s="272"/>
      <c r="L77" s="122"/>
      <c r="M77" s="122"/>
      <c r="N77" s="122"/>
    </row>
    <row r="78" spans="1:14" s="123" customFormat="1" ht="17.850000000000001" hidden="1" customHeight="1" x14ac:dyDescent="0.25">
      <c r="A78" s="124">
        <v>4</v>
      </c>
      <c r="B78" s="125" t="s">
        <v>38</v>
      </c>
      <c r="C78" s="120">
        <f t="shared" si="20"/>
        <v>2183.0709999999999</v>
      </c>
      <c r="D78" s="120">
        <f t="shared" si="21"/>
        <v>1984.61</v>
      </c>
      <c r="E78" s="120"/>
      <c r="F78" s="120">
        <v>80.599999999999994</v>
      </c>
      <c r="G78" s="120">
        <v>72.48</v>
      </c>
      <c r="H78" s="120">
        <v>1831.53</v>
      </c>
      <c r="I78" s="120"/>
      <c r="J78" s="120">
        <f t="shared" si="9"/>
        <v>198.46100000000001</v>
      </c>
      <c r="K78" s="272"/>
      <c r="L78" s="122"/>
    </row>
    <row r="79" spans="1:14" s="123" customFormat="1" ht="17.850000000000001" hidden="1" customHeight="1" x14ac:dyDescent="0.25">
      <c r="A79" s="124">
        <v>5</v>
      </c>
      <c r="B79" s="125" t="s">
        <v>71</v>
      </c>
      <c r="C79" s="120">
        <f t="shared" si="20"/>
        <v>526.91099999999994</v>
      </c>
      <c r="D79" s="120">
        <f t="shared" si="21"/>
        <v>479.01</v>
      </c>
      <c r="E79" s="120"/>
      <c r="F79" s="120">
        <v>19.46</v>
      </c>
      <c r="G79" s="120">
        <v>17.489999999999998</v>
      </c>
      <c r="H79" s="120">
        <v>442.06</v>
      </c>
      <c r="I79" s="120"/>
      <c r="J79" s="120">
        <f t="shared" si="9"/>
        <v>47.901000000000003</v>
      </c>
      <c r="K79" s="272"/>
    </row>
    <row r="80" spans="1:14" s="123" customFormat="1" ht="24.2" customHeight="1" x14ac:dyDescent="0.25">
      <c r="A80" s="124" t="s">
        <v>70</v>
      </c>
      <c r="B80" s="150" t="s">
        <v>10</v>
      </c>
      <c r="C80" s="120">
        <f t="shared" si="20"/>
        <v>2239.8200000000002</v>
      </c>
      <c r="D80" s="120">
        <f>+D81+D82</f>
        <v>2036.2</v>
      </c>
      <c r="E80" s="120"/>
      <c r="F80" s="120">
        <f>+F81+F82</f>
        <v>82.23</v>
      </c>
      <c r="G80" s="120">
        <f>+G81+G82</f>
        <v>74.19</v>
      </c>
      <c r="H80" s="120">
        <f>+H81+H82</f>
        <v>1879.78</v>
      </c>
      <c r="I80" s="120"/>
      <c r="J80" s="120">
        <f t="shared" ref="J80:J84" si="23">D80*0.1</f>
        <v>203.62</v>
      </c>
      <c r="K80" s="273"/>
    </row>
    <row r="81" spans="1:11" s="123" customFormat="1" ht="17.850000000000001" hidden="1" customHeight="1" x14ac:dyDescent="0.25">
      <c r="A81" s="124">
        <v>1</v>
      </c>
      <c r="B81" s="125" t="s">
        <v>39</v>
      </c>
      <c r="C81" s="120">
        <f t="shared" si="20"/>
        <v>1691.8</v>
      </c>
      <c r="D81" s="120">
        <f>SUM(E81:I81)</f>
        <v>1538</v>
      </c>
      <c r="E81" s="120"/>
      <c r="F81" s="120">
        <v>62</v>
      </c>
      <c r="G81" s="120">
        <v>56</v>
      </c>
      <c r="H81" s="120">
        <v>1420</v>
      </c>
      <c r="I81" s="120"/>
      <c r="J81" s="120">
        <f t="shared" si="23"/>
        <v>153.80000000000001</v>
      </c>
      <c r="K81" s="144"/>
    </row>
    <row r="82" spans="1:11" s="123" customFormat="1" ht="17.850000000000001" hidden="1" customHeight="1" x14ac:dyDescent="0.25">
      <c r="A82" s="124">
        <v>2</v>
      </c>
      <c r="B82" s="126" t="s">
        <v>72</v>
      </c>
      <c r="C82" s="120">
        <f t="shared" si="20"/>
        <v>548.02</v>
      </c>
      <c r="D82" s="120">
        <f>SUM(E82:I82)</f>
        <v>498.2</v>
      </c>
      <c r="E82" s="120"/>
      <c r="F82" s="120">
        <v>20.23</v>
      </c>
      <c r="G82" s="120">
        <v>18.190000000000001</v>
      </c>
      <c r="H82" s="120">
        <v>459.78</v>
      </c>
      <c r="I82" s="120"/>
      <c r="J82" s="120">
        <f t="shared" si="23"/>
        <v>49.82</v>
      </c>
      <c r="K82" s="144"/>
    </row>
    <row r="83" spans="1:11" ht="31.5" x14ac:dyDescent="0.25">
      <c r="A83" s="66">
        <v>2</v>
      </c>
      <c r="B83" s="92" t="s">
        <v>40</v>
      </c>
      <c r="C83" s="71">
        <f t="shared" si="20"/>
        <v>707.3</v>
      </c>
      <c r="D83" s="71">
        <f t="shared" si="21"/>
        <v>643</v>
      </c>
      <c r="E83" s="71"/>
      <c r="F83" s="71">
        <f>F84+F85</f>
        <v>643</v>
      </c>
      <c r="G83" s="71"/>
      <c r="H83" s="71"/>
      <c r="I83" s="71"/>
      <c r="J83" s="71">
        <f t="shared" si="23"/>
        <v>64.3</v>
      </c>
      <c r="K83" s="139"/>
    </row>
    <row r="84" spans="1:11" ht="17.850000000000001" customHeight="1" x14ac:dyDescent="0.25">
      <c r="A84" s="77" t="s">
        <v>53</v>
      </c>
      <c r="B84" s="113" t="s">
        <v>41</v>
      </c>
      <c r="C84" s="79">
        <f t="shared" si="20"/>
        <v>354.2</v>
      </c>
      <c r="D84" s="79">
        <f t="shared" si="21"/>
        <v>322</v>
      </c>
      <c r="E84" s="79"/>
      <c r="F84" s="79">
        <v>322</v>
      </c>
      <c r="G84" s="79"/>
      <c r="H84" s="79"/>
      <c r="I84" s="79"/>
      <c r="J84" s="79">
        <f t="shared" si="23"/>
        <v>32.200000000000003</v>
      </c>
      <c r="K84" s="157" t="s">
        <v>96</v>
      </c>
    </row>
    <row r="85" spans="1:11" ht="17.850000000000001" customHeight="1" x14ac:dyDescent="0.25">
      <c r="A85" s="77" t="s">
        <v>54</v>
      </c>
      <c r="B85" s="113" t="s">
        <v>42</v>
      </c>
      <c r="C85" s="79">
        <f t="shared" si="20"/>
        <v>353.1</v>
      </c>
      <c r="D85" s="79">
        <f t="shared" si="21"/>
        <v>321</v>
      </c>
      <c r="E85" s="79"/>
      <c r="F85" s="79">
        <f>SUM(F86:F90)</f>
        <v>321</v>
      </c>
      <c r="G85" s="79"/>
      <c r="H85" s="79"/>
      <c r="I85" s="79"/>
      <c r="J85" s="79">
        <f t="shared" ref="J85:J120" si="24">D85*0.1</f>
        <v>32.1</v>
      </c>
      <c r="K85" s="274" t="s">
        <v>168</v>
      </c>
    </row>
    <row r="86" spans="1:11" s="89" customFormat="1" ht="17.850000000000001" customHeight="1" x14ac:dyDescent="0.25">
      <c r="A86" s="137">
        <v>1</v>
      </c>
      <c r="B86" s="114" t="s">
        <v>45</v>
      </c>
      <c r="C86" s="87">
        <f t="shared" si="20"/>
        <v>62.7</v>
      </c>
      <c r="D86" s="87">
        <f t="shared" si="21"/>
        <v>57</v>
      </c>
      <c r="E86" s="87"/>
      <c r="F86" s="87">
        <v>57</v>
      </c>
      <c r="G86" s="87"/>
      <c r="H86" s="87"/>
      <c r="I86" s="87"/>
      <c r="J86" s="87">
        <f t="shared" si="24"/>
        <v>5.7</v>
      </c>
      <c r="K86" s="275"/>
    </row>
    <row r="87" spans="1:11" s="89" customFormat="1" ht="17.850000000000001" customHeight="1" x14ac:dyDescent="0.25">
      <c r="A87" s="137">
        <v>2</v>
      </c>
      <c r="B87" s="115" t="s">
        <v>46</v>
      </c>
      <c r="C87" s="87">
        <f t="shared" si="20"/>
        <v>101.2</v>
      </c>
      <c r="D87" s="87">
        <f t="shared" si="21"/>
        <v>92</v>
      </c>
      <c r="E87" s="87"/>
      <c r="F87" s="87">
        <v>92</v>
      </c>
      <c r="G87" s="87"/>
      <c r="H87" s="87"/>
      <c r="I87" s="87"/>
      <c r="J87" s="87">
        <f t="shared" si="24"/>
        <v>9.2000000000000011</v>
      </c>
      <c r="K87" s="275"/>
    </row>
    <row r="88" spans="1:11" s="89" customFormat="1" ht="17.850000000000001" customHeight="1" x14ac:dyDescent="0.25">
      <c r="A88" s="137">
        <v>3</v>
      </c>
      <c r="B88" s="115" t="s">
        <v>47</v>
      </c>
      <c r="C88" s="87">
        <f t="shared" si="20"/>
        <v>62.7</v>
      </c>
      <c r="D88" s="87">
        <f t="shared" si="21"/>
        <v>57</v>
      </c>
      <c r="E88" s="87"/>
      <c r="F88" s="87">
        <v>57</v>
      </c>
      <c r="G88" s="87"/>
      <c r="H88" s="87"/>
      <c r="I88" s="87"/>
      <c r="J88" s="87">
        <f t="shared" si="24"/>
        <v>5.7</v>
      </c>
      <c r="K88" s="275"/>
    </row>
    <row r="89" spans="1:11" s="89" customFormat="1" ht="17.850000000000001" customHeight="1" x14ac:dyDescent="0.25">
      <c r="A89" s="137">
        <v>4</v>
      </c>
      <c r="B89" s="91" t="s">
        <v>9</v>
      </c>
      <c r="C89" s="87">
        <f t="shared" si="20"/>
        <v>60.5</v>
      </c>
      <c r="D89" s="87">
        <f t="shared" si="21"/>
        <v>55</v>
      </c>
      <c r="E89" s="87"/>
      <c r="F89" s="87">
        <v>55</v>
      </c>
      <c r="G89" s="87"/>
      <c r="H89" s="87"/>
      <c r="I89" s="87"/>
      <c r="J89" s="87">
        <f t="shared" si="24"/>
        <v>5.5</v>
      </c>
      <c r="K89" s="275"/>
    </row>
    <row r="90" spans="1:11" s="89" customFormat="1" ht="17.850000000000001" customHeight="1" x14ac:dyDescent="0.25">
      <c r="A90" s="137">
        <v>5</v>
      </c>
      <c r="B90" s="91" t="s">
        <v>10</v>
      </c>
      <c r="C90" s="87">
        <f t="shared" si="20"/>
        <v>66</v>
      </c>
      <c r="D90" s="87">
        <f t="shared" si="21"/>
        <v>60</v>
      </c>
      <c r="E90" s="87"/>
      <c r="F90" s="87">
        <v>60</v>
      </c>
      <c r="G90" s="87"/>
      <c r="H90" s="87"/>
      <c r="I90" s="87"/>
      <c r="J90" s="87">
        <f t="shared" si="24"/>
        <v>6</v>
      </c>
      <c r="K90" s="280"/>
    </row>
    <row r="91" spans="1:11" ht="78.75" x14ac:dyDescent="0.25">
      <c r="A91" s="66" t="s">
        <v>68</v>
      </c>
      <c r="B91" s="92" t="s">
        <v>43</v>
      </c>
      <c r="C91" s="107">
        <f t="shared" si="20"/>
        <v>713.9</v>
      </c>
      <c r="D91" s="71">
        <f>D92+D101+D111</f>
        <v>649</v>
      </c>
      <c r="E91" s="71">
        <f>E92+E111</f>
        <v>0</v>
      </c>
      <c r="F91" s="71">
        <f>F92+F111</f>
        <v>0</v>
      </c>
      <c r="G91" s="71">
        <f>G92+G101</f>
        <v>518</v>
      </c>
      <c r="H91" s="71">
        <f>H92+H111</f>
        <v>131</v>
      </c>
      <c r="I91" s="71">
        <f>I92+I111</f>
        <v>0</v>
      </c>
      <c r="J91" s="71">
        <f t="shared" si="24"/>
        <v>64.900000000000006</v>
      </c>
      <c r="K91" s="139"/>
    </row>
    <row r="92" spans="1:11" ht="63" x14ac:dyDescent="0.25">
      <c r="A92" s="66">
        <v>1</v>
      </c>
      <c r="B92" s="127" t="s">
        <v>160</v>
      </c>
      <c r="C92" s="107">
        <f t="shared" si="20"/>
        <v>427.9</v>
      </c>
      <c r="D92" s="107">
        <f t="shared" ref="D92:I92" si="25">D99+D93</f>
        <v>389</v>
      </c>
      <c r="E92" s="107">
        <f t="shared" si="25"/>
        <v>0</v>
      </c>
      <c r="F92" s="107">
        <f t="shared" si="25"/>
        <v>0</v>
      </c>
      <c r="G92" s="107">
        <f t="shared" si="25"/>
        <v>389</v>
      </c>
      <c r="H92" s="107">
        <f t="shared" si="25"/>
        <v>0</v>
      </c>
      <c r="I92" s="107">
        <f t="shared" si="25"/>
        <v>0</v>
      </c>
      <c r="J92" s="107">
        <f t="shared" si="24"/>
        <v>38.900000000000006</v>
      </c>
      <c r="K92" s="153"/>
    </row>
    <row r="93" spans="1:11" s="89" customFormat="1" ht="17.850000000000001" customHeight="1" x14ac:dyDescent="0.25">
      <c r="A93" s="105" t="s">
        <v>61</v>
      </c>
      <c r="B93" s="128" t="s">
        <v>42</v>
      </c>
      <c r="C93" s="107">
        <f t="shared" ref="C93:C98" si="26">D93+J93</f>
        <v>167.2</v>
      </c>
      <c r="D93" s="107">
        <f t="shared" ref="D93:G93" si="27">SUM(D94:D98)</f>
        <v>152</v>
      </c>
      <c r="E93" s="107"/>
      <c r="F93" s="107"/>
      <c r="G93" s="107">
        <f t="shared" si="27"/>
        <v>152</v>
      </c>
      <c r="H93" s="107"/>
      <c r="I93" s="107"/>
      <c r="J93" s="107">
        <f t="shared" ref="J93:J98" si="28">D93*0.1</f>
        <v>15.200000000000001</v>
      </c>
      <c r="K93" s="142"/>
    </row>
    <row r="94" spans="1:11" s="89" customFormat="1" ht="17.850000000000001" customHeight="1" x14ac:dyDescent="0.25">
      <c r="A94" s="137">
        <v>1</v>
      </c>
      <c r="B94" s="114" t="s">
        <v>45</v>
      </c>
      <c r="C94" s="87">
        <f t="shared" si="26"/>
        <v>33</v>
      </c>
      <c r="D94" s="87">
        <f>SUM(E94:I94)</f>
        <v>30</v>
      </c>
      <c r="E94" s="87"/>
      <c r="F94" s="87"/>
      <c r="G94" s="87">
        <v>30</v>
      </c>
      <c r="H94" s="87"/>
      <c r="I94" s="87"/>
      <c r="J94" s="87">
        <f t="shared" si="28"/>
        <v>3</v>
      </c>
      <c r="K94" s="274" t="s">
        <v>168</v>
      </c>
    </row>
    <row r="95" spans="1:11" s="89" customFormat="1" ht="17.850000000000001" customHeight="1" x14ac:dyDescent="0.25">
      <c r="A95" s="137">
        <v>2</v>
      </c>
      <c r="B95" s="115" t="s">
        <v>46</v>
      </c>
      <c r="C95" s="87">
        <f t="shared" si="26"/>
        <v>22</v>
      </c>
      <c r="D95" s="87">
        <f>SUM(E95:I95)</f>
        <v>20</v>
      </c>
      <c r="E95" s="87"/>
      <c r="F95" s="87"/>
      <c r="G95" s="87">
        <v>20</v>
      </c>
      <c r="H95" s="87"/>
      <c r="I95" s="87"/>
      <c r="J95" s="87">
        <f t="shared" si="28"/>
        <v>2</v>
      </c>
      <c r="K95" s="275"/>
    </row>
    <row r="96" spans="1:11" s="89" customFormat="1" ht="17.850000000000001" customHeight="1" x14ac:dyDescent="0.25">
      <c r="A96" s="137">
        <v>3</v>
      </c>
      <c r="B96" s="115" t="s">
        <v>47</v>
      </c>
      <c r="C96" s="87">
        <f t="shared" si="26"/>
        <v>22</v>
      </c>
      <c r="D96" s="87">
        <f>SUM(E96:I96)</f>
        <v>20</v>
      </c>
      <c r="E96" s="87"/>
      <c r="F96" s="87"/>
      <c r="G96" s="87">
        <v>20</v>
      </c>
      <c r="H96" s="87"/>
      <c r="I96" s="87"/>
      <c r="J96" s="87">
        <f t="shared" si="28"/>
        <v>2</v>
      </c>
      <c r="K96" s="275"/>
    </row>
    <row r="97" spans="1:11" s="89" customFormat="1" ht="17.850000000000001" customHeight="1" x14ac:dyDescent="0.25">
      <c r="A97" s="137">
        <v>4</v>
      </c>
      <c r="B97" s="91" t="s">
        <v>9</v>
      </c>
      <c r="C97" s="87">
        <f t="shared" si="26"/>
        <v>79.2</v>
      </c>
      <c r="D97" s="87">
        <f>SUM(E97:I97)</f>
        <v>72</v>
      </c>
      <c r="E97" s="87"/>
      <c r="F97" s="87"/>
      <c r="G97" s="87">
        <v>72</v>
      </c>
      <c r="H97" s="87"/>
      <c r="I97" s="87"/>
      <c r="J97" s="87">
        <f t="shared" si="28"/>
        <v>7.2</v>
      </c>
      <c r="K97" s="275"/>
    </row>
    <row r="98" spans="1:11" s="89" customFormat="1" ht="17.850000000000001" customHeight="1" x14ac:dyDescent="0.25">
      <c r="A98" s="137">
        <v>5</v>
      </c>
      <c r="B98" s="91" t="s">
        <v>10</v>
      </c>
      <c r="C98" s="87">
        <f t="shared" si="26"/>
        <v>11</v>
      </c>
      <c r="D98" s="87">
        <f>SUM(E98:I98)</f>
        <v>10</v>
      </c>
      <c r="E98" s="87"/>
      <c r="F98" s="87"/>
      <c r="G98" s="87">
        <v>10</v>
      </c>
      <c r="H98" s="87"/>
      <c r="I98" s="87"/>
      <c r="J98" s="87">
        <f t="shared" si="28"/>
        <v>1</v>
      </c>
      <c r="K98" s="280"/>
    </row>
    <row r="99" spans="1:11" s="89" customFormat="1" ht="17.850000000000001" customHeight="1" x14ac:dyDescent="0.25">
      <c r="A99" s="105" t="s">
        <v>61</v>
      </c>
      <c r="B99" s="127" t="s">
        <v>158</v>
      </c>
      <c r="C99" s="107">
        <f t="shared" si="20"/>
        <v>260.7</v>
      </c>
      <c r="D99" s="107">
        <f>SUM(D100:D100)</f>
        <v>237</v>
      </c>
      <c r="E99" s="107"/>
      <c r="F99" s="107"/>
      <c r="G99" s="107">
        <f>SUM(G100:G100)</f>
        <v>237</v>
      </c>
      <c r="H99" s="107"/>
      <c r="I99" s="107"/>
      <c r="J99" s="107">
        <f t="shared" si="24"/>
        <v>23.700000000000003</v>
      </c>
      <c r="K99" s="142"/>
    </row>
    <row r="100" spans="1:11" s="89" customFormat="1" ht="17.850000000000001" customHeight="1" x14ac:dyDescent="0.25">
      <c r="A100" s="85"/>
      <c r="B100" s="114" t="s">
        <v>44</v>
      </c>
      <c r="C100" s="87">
        <f t="shared" si="20"/>
        <v>260.7</v>
      </c>
      <c r="D100" s="87">
        <f>SUM(E100:I100)</f>
        <v>237</v>
      </c>
      <c r="E100" s="87"/>
      <c r="F100" s="87"/>
      <c r="G100" s="87">
        <v>237</v>
      </c>
      <c r="H100" s="87"/>
      <c r="I100" s="87"/>
      <c r="J100" s="87">
        <f t="shared" si="24"/>
        <v>23.700000000000003</v>
      </c>
      <c r="K100" s="145"/>
    </row>
    <row r="101" spans="1:11" s="89" customFormat="1" ht="63" x14ac:dyDescent="0.25">
      <c r="A101" s="105">
        <v>2</v>
      </c>
      <c r="B101" s="128" t="s">
        <v>48</v>
      </c>
      <c r="C101" s="107">
        <f t="shared" si="20"/>
        <v>141.9</v>
      </c>
      <c r="D101" s="107">
        <f t="shared" ref="D101:I101" si="29">D108+D102</f>
        <v>129</v>
      </c>
      <c r="E101" s="107">
        <f t="shared" si="29"/>
        <v>0</v>
      </c>
      <c r="F101" s="107">
        <f t="shared" si="29"/>
        <v>0</v>
      </c>
      <c r="G101" s="107">
        <f t="shared" si="29"/>
        <v>129</v>
      </c>
      <c r="H101" s="107">
        <f t="shared" si="29"/>
        <v>0</v>
      </c>
      <c r="I101" s="107">
        <f t="shared" si="29"/>
        <v>0</v>
      </c>
      <c r="J101" s="107">
        <f t="shared" si="24"/>
        <v>12.9</v>
      </c>
      <c r="K101" s="142"/>
    </row>
    <row r="102" spans="1:11" s="89" customFormat="1" ht="17.850000000000001" customHeight="1" x14ac:dyDescent="0.25">
      <c r="A102" s="105" t="s">
        <v>53</v>
      </c>
      <c r="B102" s="129" t="s">
        <v>19</v>
      </c>
      <c r="C102" s="87">
        <f t="shared" ref="C102:C107" si="30">D102+J102</f>
        <v>47.3</v>
      </c>
      <c r="D102" s="87">
        <f t="shared" ref="D102:D107" si="31">SUM(E102:I102)</f>
        <v>43</v>
      </c>
      <c r="E102" s="87"/>
      <c r="F102" s="87"/>
      <c r="G102" s="86">
        <v>43</v>
      </c>
      <c r="H102" s="87"/>
      <c r="I102" s="87"/>
      <c r="J102" s="87">
        <f t="shared" ref="J102:J107" si="32">D102*0.1</f>
        <v>4.3</v>
      </c>
      <c r="K102" s="142"/>
    </row>
    <row r="103" spans="1:11" s="89" customFormat="1" ht="17.850000000000001" customHeight="1" x14ac:dyDescent="0.25">
      <c r="A103" s="137">
        <v>1</v>
      </c>
      <c r="B103" s="115" t="s">
        <v>4</v>
      </c>
      <c r="C103" s="87">
        <f t="shared" si="30"/>
        <v>13.2</v>
      </c>
      <c r="D103" s="87">
        <f t="shared" si="31"/>
        <v>12</v>
      </c>
      <c r="E103" s="87"/>
      <c r="F103" s="87"/>
      <c r="G103" s="133">
        <v>12</v>
      </c>
      <c r="H103" s="87"/>
      <c r="I103" s="87"/>
      <c r="J103" s="87">
        <f t="shared" si="32"/>
        <v>1.2000000000000002</v>
      </c>
      <c r="K103" s="274" t="s">
        <v>168</v>
      </c>
    </row>
    <row r="104" spans="1:11" s="89" customFormat="1" ht="17.850000000000001" customHeight="1" x14ac:dyDescent="0.25">
      <c r="A104" s="137">
        <v>2</v>
      </c>
      <c r="B104" s="115" t="s">
        <v>7</v>
      </c>
      <c r="C104" s="87">
        <f t="shared" si="30"/>
        <v>4.4000000000000004</v>
      </c>
      <c r="D104" s="87">
        <f t="shared" si="31"/>
        <v>4</v>
      </c>
      <c r="E104" s="87"/>
      <c r="F104" s="87"/>
      <c r="G104" s="86">
        <v>4</v>
      </c>
      <c r="H104" s="87"/>
      <c r="I104" s="87"/>
      <c r="J104" s="87">
        <f t="shared" si="32"/>
        <v>0.4</v>
      </c>
      <c r="K104" s="275"/>
    </row>
    <row r="105" spans="1:11" s="89" customFormat="1" ht="17.850000000000001" customHeight="1" x14ac:dyDescent="0.25">
      <c r="A105" s="137">
        <v>3</v>
      </c>
      <c r="B105" s="115" t="s">
        <v>8</v>
      </c>
      <c r="C105" s="87">
        <f t="shared" si="30"/>
        <v>8.8000000000000007</v>
      </c>
      <c r="D105" s="87">
        <f t="shared" si="31"/>
        <v>8</v>
      </c>
      <c r="E105" s="87"/>
      <c r="F105" s="87"/>
      <c r="G105" s="86">
        <v>8</v>
      </c>
      <c r="H105" s="87"/>
      <c r="I105" s="87"/>
      <c r="J105" s="87">
        <f t="shared" si="32"/>
        <v>0.8</v>
      </c>
      <c r="K105" s="275"/>
    </row>
    <row r="106" spans="1:11" s="89" customFormat="1" ht="17.850000000000001" customHeight="1" x14ac:dyDescent="0.25">
      <c r="A106" s="137">
        <v>4</v>
      </c>
      <c r="B106" s="115" t="s">
        <v>9</v>
      </c>
      <c r="C106" s="87">
        <f t="shared" si="30"/>
        <v>17.600000000000001</v>
      </c>
      <c r="D106" s="87">
        <f t="shared" si="31"/>
        <v>16</v>
      </c>
      <c r="E106" s="87"/>
      <c r="F106" s="87"/>
      <c r="G106" s="86">
        <v>16</v>
      </c>
      <c r="H106" s="87"/>
      <c r="I106" s="87"/>
      <c r="J106" s="87">
        <f t="shared" si="32"/>
        <v>1.6</v>
      </c>
      <c r="K106" s="275"/>
    </row>
    <row r="107" spans="1:11" s="89" customFormat="1" ht="17.850000000000001" customHeight="1" x14ac:dyDescent="0.25">
      <c r="A107" s="137">
        <v>5</v>
      </c>
      <c r="B107" s="115" t="s">
        <v>10</v>
      </c>
      <c r="C107" s="87">
        <f t="shared" si="30"/>
        <v>4.4000000000000004</v>
      </c>
      <c r="D107" s="87">
        <f t="shared" si="31"/>
        <v>4</v>
      </c>
      <c r="E107" s="87"/>
      <c r="F107" s="87"/>
      <c r="G107" s="86">
        <v>4</v>
      </c>
      <c r="H107" s="87"/>
      <c r="I107" s="87"/>
      <c r="J107" s="87">
        <f t="shared" si="32"/>
        <v>0.4</v>
      </c>
      <c r="K107" s="280"/>
    </row>
    <row r="108" spans="1:11" s="131" customFormat="1" ht="17.850000000000001" customHeight="1" x14ac:dyDescent="0.25">
      <c r="A108" s="105" t="s">
        <v>53</v>
      </c>
      <c r="B108" s="129" t="s">
        <v>49</v>
      </c>
      <c r="C108" s="107">
        <f t="shared" ref="C108:C120" si="33">D108+J108</f>
        <v>94.6</v>
      </c>
      <c r="D108" s="107">
        <f t="shared" ref="D108:D120" si="34">SUM(E108:I108)</f>
        <v>86</v>
      </c>
      <c r="E108" s="107"/>
      <c r="F108" s="107"/>
      <c r="G108" s="130">
        <v>86</v>
      </c>
      <c r="H108" s="107"/>
      <c r="I108" s="107"/>
      <c r="J108" s="107">
        <f t="shared" si="24"/>
        <v>8.6</v>
      </c>
      <c r="K108" s="142"/>
    </row>
    <row r="109" spans="1:11" s="89" customFormat="1" ht="17.850000000000001" customHeight="1" x14ac:dyDescent="0.25">
      <c r="A109" s="103">
        <v>1</v>
      </c>
      <c r="B109" s="132" t="s">
        <v>29</v>
      </c>
      <c r="C109" s="87">
        <f t="shared" si="33"/>
        <v>71.5</v>
      </c>
      <c r="D109" s="87">
        <f t="shared" si="34"/>
        <v>65</v>
      </c>
      <c r="E109" s="87"/>
      <c r="F109" s="87"/>
      <c r="G109" s="86">
        <v>65</v>
      </c>
      <c r="H109" s="87"/>
      <c r="I109" s="87"/>
      <c r="J109" s="87">
        <f t="shared" si="24"/>
        <v>6.5</v>
      </c>
      <c r="K109" s="145"/>
    </row>
    <row r="110" spans="1:11" s="89" customFormat="1" x14ac:dyDescent="0.25">
      <c r="A110" s="103">
        <v>2</v>
      </c>
      <c r="B110" s="132" t="s">
        <v>50</v>
      </c>
      <c r="C110" s="87">
        <f t="shared" si="33"/>
        <v>24.2</v>
      </c>
      <c r="D110" s="87">
        <f t="shared" si="34"/>
        <v>22</v>
      </c>
      <c r="E110" s="87"/>
      <c r="F110" s="87"/>
      <c r="G110" s="86">
        <v>22</v>
      </c>
      <c r="H110" s="87"/>
      <c r="I110" s="87"/>
      <c r="J110" s="87">
        <f t="shared" si="24"/>
        <v>2.2000000000000002</v>
      </c>
      <c r="K110" s="151"/>
    </row>
    <row r="111" spans="1:11" s="89" customFormat="1" ht="32.25" customHeight="1" x14ac:dyDescent="0.25">
      <c r="A111" s="105">
        <v>3</v>
      </c>
      <c r="B111" s="134" t="s">
        <v>51</v>
      </c>
      <c r="C111" s="107">
        <f t="shared" si="33"/>
        <v>144.1</v>
      </c>
      <c r="D111" s="107">
        <f t="shared" si="34"/>
        <v>131</v>
      </c>
      <c r="E111" s="135"/>
      <c r="F111" s="135"/>
      <c r="G111" s="135"/>
      <c r="H111" s="135">
        <f>H118+H112</f>
        <v>131</v>
      </c>
      <c r="I111" s="135"/>
      <c r="J111" s="107">
        <f t="shared" si="24"/>
        <v>13.100000000000001</v>
      </c>
      <c r="K111" s="142"/>
    </row>
    <row r="112" spans="1:11" s="131" customFormat="1" ht="17.850000000000001" customHeight="1" x14ac:dyDescent="0.25">
      <c r="A112" s="105" t="s">
        <v>69</v>
      </c>
      <c r="B112" s="129" t="s">
        <v>19</v>
      </c>
      <c r="C112" s="107">
        <f t="shared" ref="C112:C118" si="35">D112+J112</f>
        <v>121</v>
      </c>
      <c r="D112" s="107">
        <f>SUM(D113:D117)</f>
        <v>110</v>
      </c>
      <c r="E112" s="135"/>
      <c r="F112" s="135"/>
      <c r="G112" s="135"/>
      <c r="H112" s="135">
        <f>SUM(H113:H117)</f>
        <v>75</v>
      </c>
      <c r="I112" s="135"/>
      <c r="J112" s="107">
        <f t="shared" ref="J112:J118" si="36">D112*0.1</f>
        <v>11</v>
      </c>
      <c r="K112" s="142"/>
    </row>
    <row r="113" spans="1:12" s="89" customFormat="1" ht="17.850000000000001" customHeight="1" x14ac:dyDescent="0.25">
      <c r="A113" s="137">
        <v>1</v>
      </c>
      <c r="B113" s="115" t="s">
        <v>4</v>
      </c>
      <c r="C113" s="87">
        <f t="shared" si="35"/>
        <v>30.8</v>
      </c>
      <c r="D113" s="87">
        <v>28</v>
      </c>
      <c r="E113" s="136"/>
      <c r="F113" s="136"/>
      <c r="G113" s="136"/>
      <c r="H113" s="133">
        <v>19</v>
      </c>
      <c r="I113" s="136"/>
      <c r="J113" s="87">
        <f t="shared" si="36"/>
        <v>2.8000000000000003</v>
      </c>
      <c r="K113" s="274" t="s">
        <v>168</v>
      </c>
    </row>
    <row r="114" spans="1:12" s="89" customFormat="1" ht="17.850000000000001" customHeight="1" x14ac:dyDescent="0.25">
      <c r="A114" s="137">
        <v>2</v>
      </c>
      <c r="B114" s="115" t="s">
        <v>7</v>
      </c>
      <c r="C114" s="87">
        <f t="shared" si="35"/>
        <v>14.3</v>
      </c>
      <c r="D114" s="87">
        <v>13</v>
      </c>
      <c r="E114" s="136"/>
      <c r="F114" s="136"/>
      <c r="G114" s="136"/>
      <c r="H114" s="86">
        <v>9</v>
      </c>
      <c r="I114" s="136"/>
      <c r="J114" s="87">
        <f t="shared" si="36"/>
        <v>1.3</v>
      </c>
      <c r="K114" s="275"/>
    </row>
    <row r="115" spans="1:12" s="89" customFormat="1" ht="17.850000000000001" customHeight="1" x14ac:dyDescent="0.25">
      <c r="A115" s="137">
        <v>3</v>
      </c>
      <c r="B115" s="115" t="s">
        <v>8</v>
      </c>
      <c r="C115" s="87">
        <f t="shared" si="35"/>
        <v>20.9</v>
      </c>
      <c r="D115" s="87">
        <v>19</v>
      </c>
      <c r="E115" s="136"/>
      <c r="F115" s="136"/>
      <c r="G115" s="136"/>
      <c r="H115" s="86">
        <v>13</v>
      </c>
      <c r="I115" s="136"/>
      <c r="J115" s="87">
        <f t="shared" si="36"/>
        <v>1.9000000000000001</v>
      </c>
      <c r="K115" s="275"/>
    </row>
    <row r="116" spans="1:12" s="89" customFormat="1" ht="17.850000000000001" customHeight="1" x14ac:dyDescent="0.25">
      <c r="A116" s="137">
        <v>4</v>
      </c>
      <c r="B116" s="115" t="s">
        <v>9</v>
      </c>
      <c r="C116" s="87">
        <f t="shared" si="35"/>
        <v>45.1</v>
      </c>
      <c r="D116" s="87">
        <v>41</v>
      </c>
      <c r="E116" s="136"/>
      <c r="F116" s="136"/>
      <c r="G116" s="136"/>
      <c r="H116" s="86">
        <v>28</v>
      </c>
      <c r="I116" s="136"/>
      <c r="J116" s="87">
        <f t="shared" si="36"/>
        <v>4.1000000000000005</v>
      </c>
      <c r="K116" s="275"/>
    </row>
    <row r="117" spans="1:12" s="89" customFormat="1" ht="17.850000000000001" customHeight="1" x14ac:dyDescent="0.25">
      <c r="A117" s="137">
        <v>5</v>
      </c>
      <c r="B117" s="115" t="s">
        <v>10</v>
      </c>
      <c r="C117" s="87">
        <f t="shared" si="35"/>
        <v>9.9</v>
      </c>
      <c r="D117" s="87">
        <v>9</v>
      </c>
      <c r="E117" s="136"/>
      <c r="F117" s="136"/>
      <c r="G117" s="136"/>
      <c r="H117" s="86">
        <v>6</v>
      </c>
      <c r="I117" s="136"/>
      <c r="J117" s="87">
        <f t="shared" si="36"/>
        <v>0.9</v>
      </c>
      <c r="K117" s="280"/>
    </row>
    <row r="118" spans="1:12" s="131" customFormat="1" ht="17.850000000000001" customHeight="1" x14ac:dyDescent="0.25">
      <c r="A118" s="105" t="s">
        <v>172</v>
      </c>
      <c r="B118" s="129" t="s">
        <v>49</v>
      </c>
      <c r="C118" s="107">
        <f t="shared" si="35"/>
        <v>61.6</v>
      </c>
      <c r="D118" s="107">
        <f>D119+D120</f>
        <v>56</v>
      </c>
      <c r="E118" s="135"/>
      <c r="F118" s="135"/>
      <c r="G118" s="135"/>
      <c r="H118" s="130">
        <f>H119+H120</f>
        <v>56</v>
      </c>
      <c r="I118" s="135"/>
      <c r="J118" s="107">
        <f t="shared" si="36"/>
        <v>5.6000000000000005</v>
      </c>
      <c r="K118" s="142"/>
      <c r="L118" s="152"/>
    </row>
    <row r="119" spans="1:12" s="89" customFormat="1" ht="17.850000000000001" customHeight="1" x14ac:dyDescent="0.25">
      <c r="A119" s="85">
        <v>1</v>
      </c>
      <c r="B119" s="132" t="s">
        <v>29</v>
      </c>
      <c r="C119" s="87">
        <f t="shared" si="33"/>
        <v>42.9</v>
      </c>
      <c r="D119" s="87">
        <f t="shared" si="34"/>
        <v>39</v>
      </c>
      <c r="E119" s="136"/>
      <c r="F119" s="136"/>
      <c r="G119" s="136"/>
      <c r="H119" s="86">
        <v>39</v>
      </c>
      <c r="I119" s="136"/>
      <c r="J119" s="87">
        <f t="shared" si="24"/>
        <v>3.9000000000000004</v>
      </c>
      <c r="K119" s="145"/>
    </row>
    <row r="120" spans="1:12" s="89" customFormat="1" x14ac:dyDescent="0.25">
      <c r="A120" s="85">
        <v>2</v>
      </c>
      <c r="B120" s="132" t="s">
        <v>159</v>
      </c>
      <c r="C120" s="87">
        <f t="shared" si="33"/>
        <v>18.7</v>
      </c>
      <c r="D120" s="87">
        <f t="shared" si="34"/>
        <v>17</v>
      </c>
      <c r="E120" s="136"/>
      <c r="F120" s="136"/>
      <c r="G120" s="136"/>
      <c r="H120" s="86">
        <v>17</v>
      </c>
      <c r="I120" s="136"/>
      <c r="J120" s="87">
        <f t="shared" si="24"/>
        <v>1.7000000000000002</v>
      </c>
      <c r="K120" s="151"/>
    </row>
  </sheetData>
  <mergeCells count="21">
    <mergeCell ref="A1:J1"/>
    <mergeCell ref="K6:K7"/>
    <mergeCell ref="A2:K2"/>
    <mergeCell ref="A3:K3"/>
    <mergeCell ref="K11:K25"/>
    <mergeCell ref="J5:K5"/>
    <mergeCell ref="D6:I6"/>
    <mergeCell ref="J6:J7"/>
    <mergeCell ref="A4:J4"/>
    <mergeCell ref="A6:A7"/>
    <mergeCell ref="B6:B7"/>
    <mergeCell ref="C6:C7"/>
    <mergeCell ref="K85:K90"/>
    <mergeCell ref="K94:K98"/>
    <mergeCell ref="K103:K107"/>
    <mergeCell ref="K113:K117"/>
    <mergeCell ref="K27:K31"/>
    <mergeCell ref="K40:K44"/>
    <mergeCell ref="K48:K53"/>
    <mergeCell ref="K66:K70"/>
    <mergeCell ref="K73:K80"/>
  </mergeCells>
  <pageMargins left="0.55000000000000004" right="0" top="0.5" bottom="0.25" header="0.3" footer="0.25"/>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84"/>
  <sheetViews>
    <sheetView view="pageBreakPreview" topLeftCell="A7" zoomScale="115" zoomScaleNormal="100" zoomScaleSheetLayoutView="115" workbookViewId="0">
      <selection activeCell="H31" sqref="H31"/>
    </sheetView>
  </sheetViews>
  <sheetFormatPr defaultColWidth="9" defaultRowHeight="12.75" x14ac:dyDescent="0.2"/>
  <cols>
    <col min="1" max="1" width="5" style="1" customWidth="1"/>
    <col min="2" max="2" width="50.375" style="1" customWidth="1"/>
    <col min="3" max="3" width="19.375" style="35" customWidth="1"/>
    <col min="4" max="4" width="9.625" style="35" hidden="1" customWidth="1"/>
    <col min="5" max="5" width="9.875" style="1" customWidth="1"/>
    <col min="6" max="6" width="7.875" style="1" customWidth="1"/>
    <col min="7" max="7" width="8" style="1" customWidth="1"/>
    <col min="8" max="8" width="7" style="12" customWidth="1"/>
    <col min="9" max="9" width="8.25" style="1" customWidth="1"/>
    <col min="10" max="12" width="8.25" style="1" hidden="1" customWidth="1"/>
    <col min="13" max="13" width="18.875" style="47" hidden="1" customWidth="1"/>
    <col min="14" max="14" width="9.875" style="47" customWidth="1"/>
    <col min="15" max="15" width="5.75" style="47" customWidth="1"/>
    <col min="16" max="16" width="4.25" style="47" bestFit="1" customWidth="1"/>
    <col min="17" max="17" width="4.75" style="47" bestFit="1" customWidth="1"/>
    <col min="18" max="18" width="3.125" style="47" bestFit="1" customWidth="1"/>
    <col min="19" max="19" width="6.625" style="1" customWidth="1"/>
    <col min="20" max="20" width="9" style="1"/>
    <col min="21" max="21" width="5.625" style="1" customWidth="1"/>
    <col min="22" max="22" width="6" style="1" customWidth="1"/>
    <col min="23" max="23" width="5.75" style="1" customWidth="1"/>
    <col min="24" max="24" width="5.25" style="1" customWidth="1"/>
    <col min="25" max="16384" width="9" style="1"/>
  </cols>
  <sheetData>
    <row r="1" spans="1:25" ht="14.25" x14ac:dyDescent="0.2">
      <c r="A1" s="251" t="s">
        <v>104</v>
      </c>
      <c r="B1" s="251"/>
      <c r="C1" s="251"/>
      <c r="D1" s="251"/>
      <c r="E1" s="251"/>
      <c r="F1" s="251"/>
      <c r="G1" s="251"/>
      <c r="H1" s="251"/>
      <c r="I1" s="251"/>
      <c r="J1" s="251"/>
      <c r="K1" s="251"/>
      <c r="L1" s="251"/>
      <c r="M1" s="251"/>
      <c r="N1" s="216"/>
      <c r="O1" s="163"/>
      <c r="P1" s="163"/>
      <c r="Q1" s="163"/>
      <c r="R1" s="163"/>
    </row>
    <row r="2" spans="1:25" ht="14.25" x14ac:dyDescent="0.2">
      <c r="A2" s="252" t="s">
        <v>227</v>
      </c>
      <c r="B2" s="252"/>
      <c r="C2" s="252"/>
      <c r="D2" s="252"/>
      <c r="E2" s="252"/>
      <c r="F2" s="252"/>
      <c r="G2" s="252"/>
      <c r="H2" s="252"/>
      <c r="I2" s="252"/>
      <c r="J2" s="252"/>
      <c r="K2" s="252"/>
      <c r="L2" s="252"/>
      <c r="M2" s="252"/>
      <c r="N2" s="217"/>
      <c r="O2" s="164"/>
      <c r="P2" s="164"/>
      <c r="Q2" s="164"/>
      <c r="R2" s="164"/>
    </row>
    <row r="3" spans="1:25" ht="14.25" x14ac:dyDescent="0.2">
      <c r="A3" s="252" t="s">
        <v>228</v>
      </c>
      <c r="B3" s="252"/>
      <c r="C3" s="252"/>
      <c r="D3" s="252"/>
      <c r="E3" s="252"/>
      <c r="F3" s="252"/>
      <c r="G3" s="252"/>
      <c r="H3" s="252"/>
      <c r="I3" s="252"/>
      <c r="J3" s="252"/>
      <c r="K3" s="252"/>
      <c r="L3" s="252"/>
      <c r="M3" s="252"/>
      <c r="N3" s="217"/>
      <c r="O3" s="164"/>
      <c r="P3" s="164"/>
      <c r="Q3" s="164"/>
      <c r="R3" s="164"/>
    </row>
    <row r="4" spans="1:25" ht="15" x14ac:dyDescent="0.2">
      <c r="A4" s="253" t="s">
        <v>229</v>
      </c>
      <c r="B4" s="253"/>
      <c r="C4" s="253"/>
      <c r="D4" s="253"/>
      <c r="E4" s="253"/>
      <c r="F4" s="253"/>
      <c r="G4" s="253"/>
      <c r="H4" s="253"/>
      <c r="I4" s="253"/>
      <c r="J4" s="253"/>
      <c r="K4" s="253"/>
      <c r="L4" s="253"/>
      <c r="M4" s="253"/>
      <c r="N4" s="218"/>
      <c r="O4" s="165"/>
      <c r="P4" s="165"/>
      <c r="Q4" s="165"/>
      <c r="R4" s="165"/>
    </row>
    <row r="5" spans="1:25" x14ac:dyDescent="0.2">
      <c r="A5" s="46"/>
      <c r="B5" s="46"/>
      <c r="C5" s="46"/>
      <c r="D5" s="46"/>
      <c r="E5" s="46"/>
      <c r="F5" s="46"/>
      <c r="G5" s="46"/>
      <c r="H5" s="254" t="s">
        <v>102</v>
      </c>
      <c r="I5" s="254"/>
      <c r="J5" s="254"/>
      <c r="K5" s="254"/>
      <c r="L5" s="254"/>
      <c r="M5" s="254"/>
      <c r="N5" s="174"/>
      <c r="O5" s="174"/>
      <c r="P5" s="174"/>
      <c r="Q5" s="174"/>
      <c r="R5" s="174"/>
    </row>
    <row r="6" spans="1:25" ht="24.75" customHeight="1" x14ac:dyDescent="0.2">
      <c r="A6" s="262" t="s">
        <v>0</v>
      </c>
      <c r="B6" s="262" t="s">
        <v>84</v>
      </c>
      <c r="C6" s="250" t="s">
        <v>90</v>
      </c>
      <c r="D6" s="262" t="s">
        <v>85</v>
      </c>
      <c r="E6" s="260" t="s">
        <v>88</v>
      </c>
      <c r="F6" s="260" t="s">
        <v>101</v>
      </c>
      <c r="G6" s="250" t="s">
        <v>92</v>
      </c>
      <c r="H6" s="250"/>
      <c r="I6" s="250"/>
      <c r="J6" s="250" t="s">
        <v>177</v>
      </c>
      <c r="K6" s="250"/>
      <c r="L6" s="250"/>
      <c r="M6" s="260" t="s">
        <v>89</v>
      </c>
      <c r="N6" s="175"/>
      <c r="O6" s="175"/>
      <c r="P6" s="175"/>
      <c r="Q6" s="175"/>
      <c r="R6" s="175"/>
    </row>
    <row r="7" spans="1:25" ht="25.5" x14ac:dyDescent="0.2">
      <c r="A7" s="262"/>
      <c r="B7" s="262"/>
      <c r="C7" s="250"/>
      <c r="D7" s="262"/>
      <c r="E7" s="260"/>
      <c r="F7" s="260"/>
      <c r="G7" s="32" t="s">
        <v>79</v>
      </c>
      <c r="H7" s="32" t="s">
        <v>86</v>
      </c>
      <c r="I7" s="32" t="s">
        <v>87</v>
      </c>
      <c r="J7" s="32"/>
      <c r="K7" s="32" t="str">
        <f>+H7</f>
        <v>Vốn NSTW</v>
      </c>
      <c r="L7" s="171" t="str">
        <f>+I7</f>
        <v>NS Địa phương</v>
      </c>
      <c r="M7" s="260"/>
      <c r="N7" s="175"/>
      <c r="O7" s="175"/>
      <c r="P7" s="175"/>
      <c r="Q7" s="175"/>
      <c r="R7" s="175"/>
      <c r="T7" s="14"/>
      <c r="U7" s="38"/>
      <c r="V7" s="38"/>
      <c r="W7" s="38"/>
      <c r="X7" s="38"/>
    </row>
    <row r="8" spans="1:25" ht="28.5" customHeight="1" x14ac:dyDescent="0.2">
      <c r="A8" s="48"/>
      <c r="B8" s="48" t="s">
        <v>1</v>
      </c>
      <c r="C8" s="49"/>
      <c r="D8" s="48"/>
      <c r="E8" s="32"/>
      <c r="F8" s="32">
        <f>+F9+F20+F37+F54</f>
        <v>75180</v>
      </c>
      <c r="G8" s="188">
        <f t="shared" ref="G8:I8" si="0">+G9+G20+G37+G54</f>
        <v>23161.1</v>
      </c>
      <c r="H8" s="188">
        <f t="shared" si="0"/>
        <v>21056</v>
      </c>
      <c r="I8" s="3">
        <f t="shared" si="0"/>
        <v>2105.1999999999998</v>
      </c>
      <c r="J8" s="3"/>
      <c r="K8" s="3"/>
      <c r="L8" s="3"/>
      <c r="M8" s="32"/>
      <c r="N8" s="175"/>
      <c r="O8" s="175"/>
      <c r="P8" s="175"/>
      <c r="Q8" s="175">
        <f>1980+4415</f>
        <v>6395</v>
      </c>
      <c r="R8" s="175"/>
      <c r="S8" s="27"/>
      <c r="T8" s="26"/>
      <c r="U8" s="38"/>
      <c r="V8" s="38"/>
      <c r="W8" s="38"/>
      <c r="X8" s="38"/>
      <c r="Y8" s="14"/>
    </row>
    <row r="9" spans="1:25" ht="25.5" x14ac:dyDescent="0.2">
      <c r="A9" s="48" t="s">
        <v>52</v>
      </c>
      <c r="B9" s="2" t="s">
        <v>3</v>
      </c>
      <c r="C9" s="49"/>
      <c r="D9" s="49"/>
      <c r="E9" s="3"/>
      <c r="F9" s="3">
        <f>+F10+F15</f>
        <v>28330</v>
      </c>
      <c r="G9" s="32">
        <f>+G10</f>
        <v>6395</v>
      </c>
      <c r="H9" s="32">
        <f t="shared" ref="H9:I9" si="1">+H10</f>
        <v>5814</v>
      </c>
      <c r="I9" s="3">
        <f t="shared" si="1"/>
        <v>581</v>
      </c>
      <c r="J9" s="3"/>
      <c r="K9" s="3"/>
      <c r="L9" s="3"/>
      <c r="M9" s="32"/>
      <c r="N9" s="175"/>
      <c r="O9" s="175"/>
      <c r="P9" s="175"/>
      <c r="Q9" s="175"/>
      <c r="R9" s="175"/>
      <c r="S9" s="14">
        <v>5814</v>
      </c>
      <c r="U9" s="14"/>
    </row>
    <row r="10" spans="1:25" s="25" customFormat="1" ht="13.5" x14ac:dyDescent="0.25">
      <c r="A10" s="52" t="s">
        <v>80</v>
      </c>
      <c r="B10" s="53" t="s">
        <v>134</v>
      </c>
      <c r="C10" s="54"/>
      <c r="D10" s="54"/>
      <c r="E10" s="22"/>
      <c r="F10" s="22">
        <f>SUM(F11:F15)</f>
        <v>19180</v>
      </c>
      <c r="G10" s="22">
        <f>+G12+G15</f>
        <v>6395</v>
      </c>
      <c r="H10" s="22">
        <f>4014+1800</f>
        <v>5814</v>
      </c>
      <c r="I10" s="22">
        <f>+I12+I15</f>
        <v>581</v>
      </c>
      <c r="J10" s="22"/>
      <c r="K10" s="22"/>
      <c r="L10" s="22"/>
      <c r="M10" s="259" t="s">
        <v>166</v>
      </c>
      <c r="N10" s="176"/>
      <c r="O10" s="176">
        <f>+G15+G12</f>
        <v>6395</v>
      </c>
      <c r="P10" s="176"/>
      <c r="Q10" s="176"/>
      <c r="R10" s="176"/>
      <c r="S10" s="55"/>
    </row>
    <row r="11" spans="1:25" s="30" customFormat="1" ht="15.75" hidden="1" customHeight="1" x14ac:dyDescent="0.2">
      <c r="A11" s="43"/>
      <c r="B11" s="50" t="s">
        <v>7</v>
      </c>
      <c r="C11" s="43" t="s">
        <v>130</v>
      </c>
      <c r="D11" s="43"/>
      <c r="E11" s="28" t="s">
        <v>97</v>
      </c>
      <c r="F11" s="28"/>
      <c r="G11" s="28">
        <f>H11+I11</f>
        <v>4415.3999999999996</v>
      </c>
      <c r="H11" s="28">
        <v>4014</v>
      </c>
      <c r="I11" s="28">
        <f>H11*0.1</f>
        <v>401.40000000000003</v>
      </c>
      <c r="J11" s="28"/>
      <c r="K11" s="28"/>
      <c r="L11" s="28"/>
      <c r="M11" s="259"/>
      <c r="N11" s="176"/>
      <c r="O11" s="176"/>
      <c r="P11" s="176"/>
      <c r="Q11" s="176"/>
      <c r="R11" s="176"/>
    </row>
    <row r="12" spans="1:25" s="17" customFormat="1" ht="15" customHeight="1" x14ac:dyDescent="0.2">
      <c r="A12" s="15"/>
      <c r="B12" s="166" t="s">
        <v>174</v>
      </c>
      <c r="C12" s="15"/>
      <c r="D12" s="15"/>
      <c r="E12" s="16"/>
      <c r="F12" s="16">
        <f>+F13+F14</f>
        <v>5015</v>
      </c>
      <c r="G12" s="16">
        <f>+H12+I12</f>
        <v>1995</v>
      </c>
      <c r="H12" s="16">
        <f>+H13+H14</f>
        <v>1814</v>
      </c>
      <c r="I12" s="16">
        <f>+I13+I14</f>
        <v>181</v>
      </c>
      <c r="J12" s="16"/>
      <c r="K12" s="16"/>
      <c r="L12" s="16"/>
      <c r="M12" s="259"/>
      <c r="N12" s="176"/>
      <c r="O12" s="181">
        <f>+G10-O10</f>
        <v>0</v>
      </c>
      <c r="P12" s="181"/>
      <c r="Q12" s="181"/>
      <c r="R12" s="181"/>
      <c r="S12" s="17">
        <f>401+180</f>
        <v>581</v>
      </c>
    </row>
    <row r="13" spans="1:25" s="30" customFormat="1" ht="15.75" customHeight="1" x14ac:dyDescent="0.2">
      <c r="A13" s="43">
        <v>1</v>
      </c>
      <c r="B13" s="50" t="s">
        <v>212</v>
      </c>
      <c r="C13" s="43" t="s">
        <v>203</v>
      </c>
      <c r="D13" s="43"/>
      <c r="E13" s="28"/>
      <c r="F13" s="28">
        <v>2515</v>
      </c>
      <c r="G13" s="28">
        <f t="shared" ref="G13:G19" si="2">+H13+I13</f>
        <v>1100</v>
      </c>
      <c r="H13" s="28">
        <v>1000</v>
      </c>
      <c r="I13" s="28">
        <f>+H13*0.1</f>
        <v>100</v>
      </c>
      <c r="J13" s="28"/>
      <c r="K13" s="28"/>
      <c r="L13" s="28"/>
      <c r="M13" s="259"/>
      <c r="N13" s="176"/>
      <c r="O13" s="176"/>
      <c r="P13" s="176"/>
      <c r="Q13" s="176"/>
      <c r="R13" s="176"/>
      <c r="S13" s="29">
        <f>+H15+H13</f>
        <v>5000</v>
      </c>
      <c r="T13" s="29">
        <f>+H10-S13</f>
        <v>814</v>
      </c>
    </row>
    <row r="14" spans="1:25" s="30" customFormat="1" ht="15.75" customHeight="1" x14ac:dyDescent="0.2">
      <c r="A14" s="43">
        <v>2</v>
      </c>
      <c r="B14" s="50" t="s">
        <v>215</v>
      </c>
      <c r="C14" s="43" t="s">
        <v>204</v>
      </c>
      <c r="D14" s="43"/>
      <c r="E14" s="28"/>
      <c r="F14" s="28">
        <v>2500</v>
      </c>
      <c r="G14" s="28">
        <f t="shared" si="2"/>
        <v>895</v>
      </c>
      <c r="H14" s="28">
        <v>814</v>
      </c>
      <c r="I14" s="28">
        <v>81</v>
      </c>
      <c r="J14" s="28"/>
      <c r="K14" s="28"/>
      <c r="L14" s="28"/>
      <c r="M14" s="259"/>
      <c r="N14" s="176"/>
      <c r="O14" s="176"/>
      <c r="P14" s="176"/>
      <c r="Q14" s="176"/>
      <c r="R14" s="176"/>
      <c r="S14" s="29"/>
      <c r="T14" s="29"/>
    </row>
    <row r="15" spans="1:25" s="17" customFormat="1" ht="15.75" customHeight="1" x14ac:dyDescent="0.2">
      <c r="A15" s="15"/>
      <c r="B15" s="166" t="s">
        <v>184</v>
      </c>
      <c r="C15" s="15"/>
      <c r="D15" s="15"/>
      <c r="E15" s="16"/>
      <c r="F15" s="16">
        <f>+SUM(F16:F19)</f>
        <v>9150</v>
      </c>
      <c r="G15" s="16">
        <f>+SUM(G16:G19)</f>
        <v>4400</v>
      </c>
      <c r="H15" s="16">
        <f>+SUM(H16:H19)</f>
        <v>4000</v>
      </c>
      <c r="I15" s="16">
        <f>+SUM(I16:I19)</f>
        <v>400</v>
      </c>
      <c r="J15" s="16"/>
      <c r="K15" s="16"/>
      <c r="L15" s="16"/>
      <c r="M15" s="259"/>
      <c r="N15" s="176"/>
      <c r="O15" s="181"/>
      <c r="P15" s="181"/>
      <c r="Q15" s="181"/>
      <c r="R15" s="181"/>
      <c r="S15" s="173">
        <f>+H17+H18+H19</f>
        <v>3500</v>
      </c>
    </row>
    <row r="16" spans="1:25" s="17" customFormat="1" ht="15.75" customHeight="1" x14ac:dyDescent="0.2">
      <c r="A16" s="43">
        <v>1</v>
      </c>
      <c r="B16" s="50" t="s">
        <v>214</v>
      </c>
      <c r="C16" s="15" t="s">
        <v>224</v>
      </c>
      <c r="D16" s="15"/>
      <c r="E16" s="16"/>
      <c r="F16" s="28">
        <v>1150</v>
      </c>
      <c r="G16" s="28">
        <f t="shared" si="2"/>
        <v>550</v>
      </c>
      <c r="H16" s="28">
        <v>500</v>
      </c>
      <c r="I16" s="16">
        <v>50</v>
      </c>
      <c r="J16" s="16"/>
      <c r="K16" s="16"/>
      <c r="L16" s="16"/>
      <c r="M16" s="186"/>
      <c r="N16" s="176"/>
      <c r="O16" s="181"/>
      <c r="P16" s="181"/>
      <c r="Q16" s="181"/>
      <c r="R16" s="181"/>
      <c r="S16" s="173"/>
    </row>
    <row r="17" spans="1:22" s="30" customFormat="1" ht="15.75" customHeight="1" x14ac:dyDescent="0.2">
      <c r="A17" s="43">
        <v>2</v>
      </c>
      <c r="B17" s="50" t="s">
        <v>193</v>
      </c>
      <c r="C17" s="43" t="s">
        <v>225</v>
      </c>
      <c r="D17" s="43"/>
      <c r="E17" s="28"/>
      <c r="F17" s="28">
        <v>2500</v>
      </c>
      <c r="G17" s="28">
        <f t="shared" si="2"/>
        <v>1100</v>
      </c>
      <c r="H17" s="28">
        <v>1000</v>
      </c>
      <c r="I17" s="28">
        <v>100</v>
      </c>
      <c r="J17" s="28"/>
      <c r="K17" s="28"/>
      <c r="L17" s="28"/>
      <c r="M17" s="186"/>
      <c r="N17" s="176"/>
      <c r="O17" s="176"/>
      <c r="P17" s="176"/>
      <c r="Q17" s="176"/>
      <c r="R17" s="176"/>
      <c r="S17" s="29">
        <f>+S9-S15</f>
        <v>2314</v>
      </c>
    </row>
    <row r="18" spans="1:22" s="30" customFormat="1" ht="15.75" customHeight="1" x14ac:dyDescent="0.2">
      <c r="A18" s="43">
        <v>3</v>
      </c>
      <c r="B18" s="50" t="s">
        <v>194</v>
      </c>
      <c r="C18" s="43" t="s">
        <v>226</v>
      </c>
      <c r="D18" s="43"/>
      <c r="E18" s="28"/>
      <c r="F18" s="28">
        <v>2700</v>
      </c>
      <c r="G18" s="28">
        <f t="shared" si="2"/>
        <v>1320</v>
      </c>
      <c r="H18" s="28">
        <v>1200</v>
      </c>
      <c r="I18" s="28">
        <v>120</v>
      </c>
      <c r="J18" s="28"/>
      <c r="K18" s="28"/>
      <c r="L18" s="28"/>
      <c r="M18" s="186"/>
      <c r="N18" s="176"/>
      <c r="O18" s="176"/>
      <c r="P18" s="176"/>
      <c r="Q18" s="176"/>
      <c r="R18" s="176"/>
    </row>
    <row r="19" spans="1:22" s="30" customFormat="1" ht="15.75" customHeight="1" x14ac:dyDescent="0.2">
      <c r="A19" s="43">
        <v>4</v>
      </c>
      <c r="B19" s="50" t="s">
        <v>213</v>
      </c>
      <c r="C19" s="43" t="s">
        <v>208</v>
      </c>
      <c r="D19" s="43"/>
      <c r="E19" s="28"/>
      <c r="F19" s="28">
        <v>2800</v>
      </c>
      <c r="G19" s="28">
        <f t="shared" si="2"/>
        <v>1430</v>
      </c>
      <c r="H19" s="28">
        <v>1300</v>
      </c>
      <c r="I19" s="28">
        <v>130</v>
      </c>
      <c r="J19" s="28"/>
      <c r="K19" s="28"/>
      <c r="L19" s="28"/>
      <c r="M19" s="186"/>
      <c r="N19" s="176"/>
      <c r="O19" s="176"/>
      <c r="P19" s="176"/>
      <c r="Q19" s="176"/>
      <c r="R19" s="176"/>
      <c r="S19" s="30">
        <f>1980+4415</f>
        <v>6395</v>
      </c>
    </row>
    <row r="20" spans="1:22" s="8" customFormat="1" ht="25.5" x14ac:dyDescent="0.2">
      <c r="A20" s="48" t="s">
        <v>57</v>
      </c>
      <c r="B20" s="10" t="s">
        <v>11</v>
      </c>
      <c r="C20" s="43"/>
      <c r="D20" s="48"/>
      <c r="E20" s="28"/>
      <c r="F20" s="3">
        <f>+F22+F28</f>
        <v>14650</v>
      </c>
      <c r="G20" s="3">
        <f>+G22+G28</f>
        <v>6810</v>
      </c>
      <c r="H20" s="3">
        <f t="shared" ref="H20:I20" si="3">+H21</f>
        <v>6191</v>
      </c>
      <c r="I20" s="3">
        <f t="shared" si="3"/>
        <v>619.1</v>
      </c>
      <c r="J20" s="3"/>
      <c r="K20" s="3"/>
      <c r="L20" s="3"/>
      <c r="M20" s="259" t="s">
        <v>167</v>
      </c>
      <c r="N20" s="176"/>
      <c r="O20" s="176">
        <v>6596</v>
      </c>
      <c r="P20" s="176"/>
      <c r="Q20" s="176">
        <f>+O20-H20</f>
        <v>405</v>
      </c>
      <c r="R20" s="176">
        <f>+Q20/12</f>
        <v>33.75</v>
      </c>
    </row>
    <row r="21" spans="1:22" s="30" customFormat="1" hidden="1" x14ac:dyDescent="0.2">
      <c r="A21" s="43"/>
      <c r="B21" s="50" t="s">
        <v>7</v>
      </c>
      <c r="C21" s="43" t="s">
        <v>130</v>
      </c>
      <c r="D21" s="43"/>
      <c r="E21" s="28" t="s">
        <v>131</v>
      </c>
      <c r="F21" s="28"/>
      <c r="G21" s="28">
        <f t="shared" ref="G21:G40" si="4">H21+I21</f>
        <v>6810.1</v>
      </c>
      <c r="H21" s="28">
        <v>6191</v>
      </c>
      <c r="I21" s="28">
        <f t="shared" ref="I21" si="5">H21*0.1</f>
        <v>619.1</v>
      </c>
      <c r="J21" s="28"/>
      <c r="K21" s="28"/>
      <c r="L21" s="28"/>
      <c r="M21" s="259"/>
      <c r="N21" s="176"/>
      <c r="O21" s="176"/>
      <c r="P21" s="176"/>
      <c r="Q21" s="176"/>
      <c r="R21" s="176"/>
    </row>
    <row r="22" spans="1:22" s="17" customFormat="1" x14ac:dyDescent="0.2">
      <c r="A22" s="15"/>
      <c r="B22" s="166" t="s">
        <v>174</v>
      </c>
      <c r="C22" s="15"/>
      <c r="D22" s="15"/>
      <c r="E22" s="16"/>
      <c r="F22" s="16">
        <f>+SUM(F23:F27)</f>
        <v>5500</v>
      </c>
      <c r="G22" s="16">
        <f>+SUM(G23:G27)</f>
        <v>2200</v>
      </c>
      <c r="H22" s="16">
        <f t="shared" ref="H22:I22" si="6">+SUM(H23:H27)</f>
        <v>2000</v>
      </c>
      <c r="I22" s="16">
        <f t="shared" si="6"/>
        <v>200</v>
      </c>
      <c r="J22" s="16">
        <f t="shared" ref="J22" si="7">+SUM(J23:J27)</f>
        <v>0</v>
      </c>
      <c r="K22" s="16">
        <f>+SUM(K23:K27)</f>
        <v>2970</v>
      </c>
      <c r="L22" s="16">
        <f>+SUM(L23:L27)</f>
        <v>330</v>
      </c>
      <c r="M22" s="259"/>
      <c r="N22" s="176"/>
      <c r="O22" s="176"/>
      <c r="P22" s="176"/>
      <c r="Q22" s="176"/>
      <c r="R22" s="176"/>
      <c r="S22" s="173">
        <f>+G22+G28</f>
        <v>6810</v>
      </c>
    </row>
    <row r="23" spans="1:22" s="30" customFormat="1" ht="15" customHeight="1" x14ac:dyDescent="0.2">
      <c r="A23" s="43">
        <v>1</v>
      </c>
      <c r="B23" s="50" t="s">
        <v>201</v>
      </c>
      <c r="C23" s="43" t="s">
        <v>202</v>
      </c>
      <c r="D23" s="43"/>
      <c r="E23" s="187">
        <v>2022</v>
      </c>
      <c r="F23" s="28">
        <v>900</v>
      </c>
      <c r="G23" s="28">
        <f>+H23+I23</f>
        <v>440</v>
      </c>
      <c r="H23" s="28">
        <v>400</v>
      </c>
      <c r="I23" s="28">
        <f>+H23*0.1</f>
        <v>40</v>
      </c>
      <c r="J23" s="28"/>
      <c r="K23" s="28">
        <f>+(F23-G23)*0.9</f>
        <v>414</v>
      </c>
      <c r="L23" s="28">
        <f>+F23-G23-K23</f>
        <v>46</v>
      </c>
      <c r="M23" s="259"/>
      <c r="N23" s="176"/>
      <c r="O23" s="176"/>
      <c r="P23" s="176"/>
      <c r="Q23" s="176"/>
      <c r="R23" s="176"/>
      <c r="S23" s="30">
        <f>+S22*4</f>
        <v>27240</v>
      </c>
    </row>
    <row r="24" spans="1:22" s="30" customFormat="1" ht="15" customHeight="1" x14ac:dyDescent="0.2">
      <c r="A24" s="43">
        <v>2</v>
      </c>
      <c r="B24" s="50" t="s">
        <v>185</v>
      </c>
      <c r="C24" s="43" t="s">
        <v>203</v>
      </c>
      <c r="D24" s="43"/>
      <c r="E24" s="187">
        <v>2022</v>
      </c>
      <c r="F24" s="28">
        <v>1150</v>
      </c>
      <c r="G24" s="28">
        <f t="shared" ref="G24:G27" si="8">+H24+I24</f>
        <v>440</v>
      </c>
      <c r="H24" s="28">
        <v>400</v>
      </c>
      <c r="I24" s="28">
        <f t="shared" ref="I24:I27" si="9">+H24*0.1</f>
        <v>40</v>
      </c>
      <c r="J24" s="28"/>
      <c r="K24" s="28">
        <f t="shared" ref="K24:K27" si="10">+(F24-G24)*0.9</f>
        <v>639</v>
      </c>
      <c r="L24" s="28">
        <f t="shared" ref="L24:L27" si="11">+F24-G24-K24</f>
        <v>71</v>
      </c>
      <c r="M24" s="259"/>
      <c r="N24" s="176"/>
      <c r="O24" s="176"/>
      <c r="P24" s="176"/>
      <c r="Q24" s="176"/>
      <c r="R24" s="176"/>
    </row>
    <row r="25" spans="1:22" s="30" customFormat="1" ht="15" customHeight="1" x14ac:dyDescent="0.2">
      <c r="A25" s="43">
        <v>3</v>
      </c>
      <c r="B25" s="50" t="s">
        <v>186</v>
      </c>
      <c r="C25" s="43" t="s">
        <v>204</v>
      </c>
      <c r="D25" s="43"/>
      <c r="E25" s="187">
        <v>2022</v>
      </c>
      <c r="F25" s="28">
        <v>1200</v>
      </c>
      <c r="G25" s="28">
        <f t="shared" si="8"/>
        <v>440</v>
      </c>
      <c r="H25" s="28">
        <v>400</v>
      </c>
      <c r="I25" s="28">
        <f t="shared" si="9"/>
        <v>40</v>
      </c>
      <c r="J25" s="28"/>
      <c r="K25" s="28">
        <f t="shared" si="10"/>
        <v>684</v>
      </c>
      <c r="L25" s="28">
        <f t="shared" si="11"/>
        <v>76</v>
      </c>
      <c r="M25" s="259"/>
      <c r="N25" s="176"/>
      <c r="O25" s="176"/>
      <c r="P25" s="176"/>
      <c r="Q25" s="176"/>
      <c r="R25" s="176"/>
      <c r="S25" s="30">
        <f>+I22/5</f>
        <v>40</v>
      </c>
    </row>
    <row r="26" spans="1:22" s="30" customFormat="1" ht="15" customHeight="1" x14ac:dyDescent="0.2">
      <c r="A26" s="43">
        <v>4</v>
      </c>
      <c r="B26" s="50" t="s">
        <v>198</v>
      </c>
      <c r="C26" s="43" t="s">
        <v>203</v>
      </c>
      <c r="D26" s="43"/>
      <c r="E26" s="187">
        <v>2022</v>
      </c>
      <c r="F26" s="28">
        <v>1150</v>
      </c>
      <c r="G26" s="28">
        <f t="shared" si="8"/>
        <v>440</v>
      </c>
      <c r="H26" s="28">
        <v>400</v>
      </c>
      <c r="I26" s="28">
        <f t="shared" si="9"/>
        <v>40</v>
      </c>
      <c r="J26" s="28"/>
      <c r="K26" s="28">
        <f t="shared" si="10"/>
        <v>639</v>
      </c>
      <c r="L26" s="28">
        <f t="shared" si="11"/>
        <v>71</v>
      </c>
      <c r="M26" s="259"/>
      <c r="N26" s="176"/>
      <c r="O26" s="176"/>
      <c r="P26" s="176"/>
      <c r="Q26" s="176"/>
      <c r="R26" s="176"/>
    </row>
    <row r="27" spans="1:22" s="30" customFormat="1" ht="15" customHeight="1" x14ac:dyDescent="0.2">
      <c r="A27" s="43">
        <v>5</v>
      </c>
      <c r="B27" s="50" t="s">
        <v>187</v>
      </c>
      <c r="C27" s="43" t="s">
        <v>203</v>
      </c>
      <c r="D27" s="43"/>
      <c r="E27" s="187">
        <v>2022</v>
      </c>
      <c r="F27" s="28">
        <v>1100</v>
      </c>
      <c r="G27" s="28">
        <f t="shared" si="8"/>
        <v>440</v>
      </c>
      <c r="H27" s="28">
        <v>400</v>
      </c>
      <c r="I27" s="28">
        <f t="shared" si="9"/>
        <v>40</v>
      </c>
      <c r="J27" s="28"/>
      <c r="K27" s="28">
        <f t="shared" si="10"/>
        <v>594</v>
      </c>
      <c r="L27" s="28">
        <f t="shared" si="11"/>
        <v>66</v>
      </c>
      <c r="M27" s="259"/>
      <c r="N27" s="176"/>
      <c r="O27" s="176"/>
      <c r="P27" s="176"/>
      <c r="Q27" s="176"/>
      <c r="R27" s="176"/>
      <c r="S27" s="30">
        <f>+I28/8</f>
        <v>52.375</v>
      </c>
    </row>
    <row r="28" spans="1:22" s="30" customFormat="1" ht="15.75" customHeight="1" x14ac:dyDescent="0.2">
      <c r="A28" s="43"/>
      <c r="B28" s="166" t="s">
        <v>184</v>
      </c>
      <c r="C28" s="43"/>
      <c r="D28" s="43"/>
      <c r="E28" s="28"/>
      <c r="F28" s="16">
        <f>+SUM(F29:F36)</f>
        <v>9150</v>
      </c>
      <c r="G28" s="16">
        <f t="shared" ref="G28:H28" si="12">+SUM(G29:G36)</f>
        <v>4610</v>
      </c>
      <c r="H28" s="16">
        <f t="shared" si="12"/>
        <v>4191</v>
      </c>
      <c r="I28" s="16">
        <f>+SUM(I29:I36)</f>
        <v>419</v>
      </c>
      <c r="J28" s="16">
        <f t="shared" ref="J28" si="13">+SUM(J29:J36)</f>
        <v>0</v>
      </c>
      <c r="K28" s="16">
        <f t="shared" ref="K28:L28" si="14">+SUM(K29:K36)</f>
        <v>4449</v>
      </c>
      <c r="L28" s="16">
        <f t="shared" si="14"/>
        <v>496</v>
      </c>
      <c r="M28" s="259"/>
      <c r="N28" s="176"/>
      <c r="O28" s="176"/>
      <c r="P28" s="176"/>
      <c r="Q28" s="176"/>
      <c r="R28" s="176"/>
      <c r="S28" s="29">
        <f>+SUM(H29:H36)</f>
        <v>4191</v>
      </c>
      <c r="T28" s="29">
        <f>+K28+H28</f>
        <v>8640</v>
      </c>
      <c r="V28" s="29">
        <f>+H28+I28+K28+L28</f>
        <v>9555</v>
      </c>
    </row>
    <row r="29" spans="1:22" s="30" customFormat="1" ht="15.75" customHeight="1" x14ac:dyDescent="0.2">
      <c r="A29" s="43">
        <v>1</v>
      </c>
      <c r="B29" s="50" t="s">
        <v>195</v>
      </c>
      <c r="C29" s="43" t="s">
        <v>205</v>
      </c>
      <c r="D29" s="43"/>
      <c r="E29" s="187">
        <v>2022</v>
      </c>
      <c r="F29" s="28">
        <v>1150</v>
      </c>
      <c r="G29" s="28">
        <f>+H29+I29</f>
        <v>576</v>
      </c>
      <c r="H29" s="28">
        <v>524</v>
      </c>
      <c r="I29" s="28">
        <v>52</v>
      </c>
      <c r="J29" s="28"/>
      <c r="K29" s="28">
        <f>562-6</f>
        <v>556</v>
      </c>
      <c r="L29" s="28">
        <v>62</v>
      </c>
      <c r="M29" s="259"/>
      <c r="N29" s="176"/>
      <c r="O29" s="176"/>
      <c r="P29" s="176"/>
      <c r="Q29" s="176"/>
      <c r="R29" s="176"/>
      <c r="S29" s="29">
        <f>+F29-G29</f>
        <v>574</v>
      </c>
      <c r="T29" s="29">
        <f>+F28*0.9</f>
        <v>8235</v>
      </c>
      <c r="V29" s="29">
        <f>+V28*0.9</f>
        <v>8599.5</v>
      </c>
    </row>
    <row r="30" spans="1:22" s="30" customFormat="1" ht="15.75" customHeight="1" x14ac:dyDescent="0.2">
      <c r="A30" s="43">
        <v>2</v>
      </c>
      <c r="B30" s="50" t="s">
        <v>188</v>
      </c>
      <c r="C30" s="43" t="s">
        <v>206</v>
      </c>
      <c r="D30" s="43"/>
      <c r="E30" s="187">
        <v>2022</v>
      </c>
      <c r="F30" s="28">
        <v>1100</v>
      </c>
      <c r="G30" s="28">
        <f t="shared" ref="G30:G36" si="15">+H30+I30</f>
        <v>576</v>
      </c>
      <c r="H30" s="28">
        <f>+H29</f>
        <v>524</v>
      </c>
      <c r="I30" s="28">
        <v>52</v>
      </c>
      <c r="J30" s="28"/>
      <c r="K30" s="28">
        <f t="shared" ref="K30:K35" si="16">+K29</f>
        <v>556</v>
      </c>
      <c r="L30" s="28">
        <v>62</v>
      </c>
      <c r="M30" s="259"/>
      <c r="N30" s="176"/>
      <c r="O30" s="176"/>
      <c r="P30" s="176"/>
      <c r="Q30" s="176"/>
      <c r="R30" s="176"/>
      <c r="S30" s="29">
        <f>+SUM(I29:I36)</f>
        <v>419</v>
      </c>
      <c r="V30" s="29">
        <f>+K28+H28</f>
        <v>8640</v>
      </c>
    </row>
    <row r="31" spans="1:22" s="30" customFormat="1" ht="15.75" customHeight="1" x14ac:dyDescent="0.2">
      <c r="A31" s="43">
        <v>3</v>
      </c>
      <c r="B31" s="50" t="s">
        <v>189</v>
      </c>
      <c r="C31" s="43" t="s">
        <v>207</v>
      </c>
      <c r="D31" s="43"/>
      <c r="E31" s="187">
        <v>2022</v>
      </c>
      <c r="F31" s="28">
        <v>1000</v>
      </c>
      <c r="G31" s="28">
        <f t="shared" si="15"/>
        <v>576</v>
      </c>
      <c r="H31" s="28">
        <f>+H30</f>
        <v>524</v>
      </c>
      <c r="I31" s="28">
        <v>52</v>
      </c>
      <c r="J31" s="28"/>
      <c r="K31" s="28">
        <f t="shared" si="16"/>
        <v>556</v>
      </c>
      <c r="L31" s="28">
        <v>62</v>
      </c>
      <c r="M31" s="259"/>
      <c r="N31" s="176"/>
      <c r="O31" s="176"/>
      <c r="P31" s="176"/>
      <c r="Q31" s="176"/>
      <c r="R31" s="176"/>
      <c r="T31" s="30">
        <f>+F28*0.1</f>
        <v>915</v>
      </c>
    </row>
    <row r="32" spans="1:22" s="30" customFormat="1" ht="15.75" customHeight="1" x14ac:dyDescent="0.2">
      <c r="A32" s="43">
        <v>4</v>
      </c>
      <c r="B32" s="50" t="s">
        <v>190</v>
      </c>
      <c r="C32" s="43" t="s">
        <v>208</v>
      </c>
      <c r="D32" s="43"/>
      <c r="E32" s="187">
        <v>2022</v>
      </c>
      <c r="F32" s="28">
        <v>1200</v>
      </c>
      <c r="G32" s="28">
        <f t="shared" si="15"/>
        <v>576</v>
      </c>
      <c r="H32" s="28">
        <f t="shared" ref="H32:H35" si="17">+H31</f>
        <v>524</v>
      </c>
      <c r="I32" s="28">
        <v>52</v>
      </c>
      <c r="J32" s="28"/>
      <c r="K32" s="28">
        <f t="shared" si="16"/>
        <v>556</v>
      </c>
      <c r="L32" s="28">
        <v>62</v>
      </c>
      <c r="M32" s="259"/>
      <c r="N32" s="176"/>
      <c r="O32" s="176"/>
      <c r="P32" s="176"/>
      <c r="Q32" s="176"/>
      <c r="R32" s="176"/>
      <c r="S32" s="30">
        <f>+S29*0.9</f>
        <v>516.6</v>
      </c>
      <c r="T32" s="29">
        <f>+L28+I28</f>
        <v>915</v>
      </c>
    </row>
    <row r="33" spans="1:21" s="30" customFormat="1" ht="15.75" customHeight="1" x14ac:dyDescent="0.2">
      <c r="A33" s="43">
        <v>5</v>
      </c>
      <c r="B33" s="50" t="s">
        <v>191</v>
      </c>
      <c r="C33" s="43" t="s">
        <v>209</v>
      </c>
      <c r="D33" s="43"/>
      <c r="E33" s="187">
        <v>2022</v>
      </c>
      <c r="F33" s="28">
        <v>1150</v>
      </c>
      <c r="G33" s="28">
        <f t="shared" si="15"/>
        <v>576</v>
      </c>
      <c r="H33" s="28">
        <f t="shared" si="17"/>
        <v>524</v>
      </c>
      <c r="I33" s="28">
        <v>52</v>
      </c>
      <c r="J33" s="28"/>
      <c r="K33" s="28">
        <f t="shared" si="16"/>
        <v>556</v>
      </c>
      <c r="L33" s="28">
        <v>62</v>
      </c>
      <c r="M33" s="259"/>
      <c r="N33" s="176"/>
      <c r="O33" s="176"/>
      <c r="P33" s="176"/>
      <c r="Q33" s="176"/>
      <c r="R33" s="176"/>
      <c r="S33" s="29">
        <f>+S29-S32</f>
        <v>57.399999999999977</v>
      </c>
      <c r="T33" s="29">
        <f>+T31-T32</f>
        <v>0</v>
      </c>
    </row>
    <row r="34" spans="1:21" s="30" customFormat="1" ht="15.75" customHeight="1" x14ac:dyDescent="0.2">
      <c r="A34" s="43">
        <v>6</v>
      </c>
      <c r="B34" s="50" t="s">
        <v>192</v>
      </c>
      <c r="C34" s="43" t="s">
        <v>205</v>
      </c>
      <c r="D34" s="43"/>
      <c r="E34" s="187">
        <v>2022</v>
      </c>
      <c r="F34" s="28">
        <v>1200</v>
      </c>
      <c r="G34" s="28">
        <f t="shared" si="15"/>
        <v>576</v>
      </c>
      <c r="H34" s="28">
        <f t="shared" si="17"/>
        <v>524</v>
      </c>
      <c r="I34" s="28">
        <v>52</v>
      </c>
      <c r="J34" s="28"/>
      <c r="K34" s="28">
        <f t="shared" si="16"/>
        <v>556</v>
      </c>
      <c r="L34" s="28">
        <v>62</v>
      </c>
      <c r="M34" s="259"/>
      <c r="N34" s="176"/>
      <c r="O34" s="176"/>
      <c r="P34" s="176"/>
      <c r="Q34" s="176"/>
      <c r="R34" s="176"/>
    </row>
    <row r="35" spans="1:21" s="30" customFormat="1" ht="15.75" customHeight="1" x14ac:dyDescent="0.2">
      <c r="A35" s="43">
        <v>7</v>
      </c>
      <c r="B35" s="50" t="s">
        <v>196</v>
      </c>
      <c r="C35" s="43" t="s">
        <v>210</v>
      </c>
      <c r="D35" s="43"/>
      <c r="E35" s="187">
        <v>2022</v>
      </c>
      <c r="F35" s="28">
        <v>1150</v>
      </c>
      <c r="G35" s="28">
        <f t="shared" si="15"/>
        <v>576</v>
      </c>
      <c r="H35" s="28">
        <f t="shared" si="17"/>
        <v>524</v>
      </c>
      <c r="I35" s="28">
        <v>52</v>
      </c>
      <c r="J35" s="28"/>
      <c r="K35" s="28">
        <f t="shared" si="16"/>
        <v>556</v>
      </c>
      <c r="L35" s="28">
        <v>62</v>
      </c>
      <c r="M35" s="259"/>
      <c r="N35" s="176"/>
      <c r="O35" s="176"/>
      <c r="P35" s="176"/>
      <c r="Q35" s="176"/>
      <c r="R35" s="176"/>
    </row>
    <row r="36" spans="1:21" s="30" customFormat="1" ht="15.75" customHeight="1" x14ac:dyDescent="0.2">
      <c r="A36" s="43">
        <v>8</v>
      </c>
      <c r="B36" s="50" t="s">
        <v>178</v>
      </c>
      <c r="C36" s="43" t="s">
        <v>205</v>
      </c>
      <c r="D36" s="43"/>
      <c r="E36" s="187">
        <v>2022</v>
      </c>
      <c r="F36" s="28">
        <v>1200</v>
      </c>
      <c r="G36" s="28">
        <f t="shared" si="15"/>
        <v>578</v>
      </c>
      <c r="H36" s="28">
        <v>523</v>
      </c>
      <c r="I36" s="28">
        <v>55</v>
      </c>
      <c r="J36" s="28"/>
      <c r="K36" s="28">
        <v>557</v>
      </c>
      <c r="L36" s="28">
        <v>62</v>
      </c>
      <c r="M36" s="259"/>
      <c r="N36" s="176"/>
      <c r="O36" s="176"/>
      <c r="P36" s="176"/>
      <c r="Q36" s="176"/>
      <c r="R36" s="176"/>
    </row>
    <row r="37" spans="1:21" s="8" customFormat="1" ht="38.25" x14ac:dyDescent="0.2">
      <c r="A37" s="48" t="s">
        <v>58</v>
      </c>
      <c r="B37" s="9" t="s">
        <v>20</v>
      </c>
      <c r="C37" s="43"/>
      <c r="D37" s="49"/>
      <c r="E37" s="28"/>
      <c r="F37" s="3">
        <f>+F38</f>
        <v>12200</v>
      </c>
      <c r="G37" s="3">
        <f t="shared" si="4"/>
        <v>3356.1</v>
      </c>
      <c r="H37" s="3">
        <f>H38</f>
        <v>3051</v>
      </c>
      <c r="I37" s="3">
        <f t="shared" ref="I37" si="18">H37*0.1</f>
        <v>305.10000000000002</v>
      </c>
      <c r="J37" s="3"/>
      <c r="K37" s="3"/>
      <c r="L37" s="3"/>
      <c r="M37" s="170">
        <f>+M38/5</f>
        <v>370.2</v>
      </c>
      <c r="N37" s="177"/>
      <c r="O37" s="177"/>
      <c r="P37" s="177"/>
      <c r="Q37" s="177"/>
      <c r="R37" s="177"/>
    </row>
    <row r="38" spans="1:21" s="30" customFormat="1" ht="25.5" x14ac:dyDescent="0.2">
      <c r="A38" s="48">
        <v>1</v>
      </c>
      <c r="B38" s="10" t="s">
        <v>21</v>
      </c>
      <c r="C38" s="43"/>
      <c r="D38" s="48"/>
      <c r="E38" s="28"/>
      <c r="F38" s="3">
        <f>+F41+F47</f>
        <v>12200</v>
      </c>
      <c r="G38" s="3">
        <f>+G41+G47</f>
        <v>3356</v>
      </c>
      <c r="H38" s="3">
        <f t="shared" ref="H38:I38" si="19">+H41+H47</f>
        <v>3051</v>
      </c>
      <c r="I38" s="3">
        <f t="shared" si="19"/>
        <v>305</v>
      </c>
      <c r="J38" s="3">
        <f t="shared" ref="J38:L38" si="20">+J40</f>
        <v>30.510000000000005</v>
      </c>
      <c r="K38" s="3">
        <f t="shared" si="20"/>
        <v>0</v>
      </c>
      <c r="L38" s="3">
        <f t="shared" si="20"/>
        <v>0</v>
      </c>
      <c r="M38" s="32">
        <f>+H40-H41</f>
        <v>1851</v>
      </c>
      <c r="N38" s="175"/>
      <c r="O38" s="175"/>
      <c r="P38" s="175"/>
      <c r="Q38" s="175"/>
      <c r="R38" s="175"/>
    </row>
    <row r="39" spans="1:21" s="23" customFormat="1" ht="38.25" hidden="1" customHeight="1" x14ac:dyDescent="0.2">
      <c r="A39" s="19" t="s">
        <v>61</v>
      </c>
      <c r="B39" s="20" t="s">
        <v>19</v>
      </c>
      <c r="C39" s="24" t="s">
        <v>128</v>
      </c>
      <c r="D39" s="19"/>
      <c r="E39" s="21" t="s">
        <v>97</v>
      </c>
      <c r="F39" s="22">
        <f>+F41+F47</f>
        <v>12200</v>
      </c>
      <c r="G39" s="22">
        <f t="shared" ref="G39:L39" si="21">+G41+G47</f>
        <v>3356</v>
      </c>
      <c r="H39" s="22">
        <f t="shared" si="21"/>
        <v>3051</v>
      </c>
      <c r="I39" s="22">
        <f t="shared" si="21"/>
        <v>305</v>
      </c>
      <c r="J39" s="22">
        <f t="shared" si="21"/>
        <v>0</v>
      </c>
      <c r="K39" s="22">
        <f t="shared" si="21"/>
        <v>7463.5</v>
      </c>
      <c r="L39" s="22">
        <f t="shared" si="21"/>
        <v>931.49999999999977</v>
      </c>
      <c r="M39" s="259" t="s">
        <v>166</v>
      </c>
      <c r="N39" s="176"/>
      <c r="O39" s="176"/>
      <c r="P39" s="176"/>
      <c r="Q39" s="176"/>
      <c r="R39" s="176"/>
    </row>
    <row r="40" spans="1:21" s="17" customFormat="1" ht="15.75" hidden="1" customHeight="1" x14ac:dyDescent="0.2">
      <c r="A40" s="15">
        <v>2</v>
      </c>
      <c r="B40" s="166" t="s">
        <v>7</v>
      </c>
      <c r="C40" s="15" t="s">
        <v>130</v>
      </c>
      <c r="D40" s="15"/>
      <c r="E40" s="16" t="s">
        <v>131</v>
      </c>
      <c r="F40" s="16"/>
      <c r="G40" s="16">
        <f t="shared" si="4"/>
        <v>3356.1</v>
      </c>
      <c r="H40" s="16">
        <v>3051</v>
      </c>
      <c r="I40" s="16">
        <f>H40*0.1</f>
        <v>305.10000000000002</v>
      </c>
      <c r="J40" s="16">
        <f t="shared" ref="J40" si="22">I40*0.1</f>
        <v>30.510000000000005</v>
      </c>
      <c r="K40" s="16"/>
      <c r="L40" s="16"/>
      <c r="M40" s="259"/>
      <c r="N40" s="176"/>
      <c r="O40" s="176"/>
      <c r="P40" s="176"/>
      <c r="Q40" s="176"/>
      <c r="R40" s="176"/>
      <c r="S40" s="17">
        <v>1200</v>
      </c>
      <c r="T40" s="17">
        <f>+S40*10%</f>
        <v>120</v>
      </c>
    </row>
    <row r="41" spans="1:21" s="17" customFormat="1" ht="15" customHeight="1" x14ac:dyDescent="0.2">
      <c r="A41" s="15"/>
      <c r="B41" s="166" t="s">
        <v>174</v>
      </c>
      <c r="C41" s="15"/>
      <c r="D41" s="15"/>
      <c r="E41" s="16"/>
      <c r="F41" s="16">
        <f>+SUM(F42:F46)</f>
        <v>5600</v>
      </c>
      <c r="G41" s="16">
        <f>+H41+I41</f>
        <v>1320</v>
      </c>
      <c r="H41" s="16">
        <f t="shared" ref="H41:I41" si="23">+SUM(H42:H46)</f>
        <v>1200</v>
      </c>
      <c r="I41" s="16">
        <f t="shared" si="23"/>
        <v>120</v>
      </c>
      <c r="J41" s="16">
        <f t="shared" ref="J41" si="24">+SUM(J42:J46)</f>
        <v>0</v>
      </c>
      <c r="K41" s="16">
        <f t="shared" ref="K41" si="25">+SUM(K42:K46)</f>
        <v>3760</v>
      </c>
      <c r="L41" s="16">
        <f t="shared" ref="L41" si="26">+SUM(L42:L46)</f>
        <v>520</v>
      </c>
      <c r="M41" s="259"/>
      <c r="N41" s="176"/>
      <c r="O41" s="176">
        <v>5500</v>
      </c>
      <c r="P41" s="176">
        <v>1320</v>
      </c>
      <c r="Q41" s="176">
        <v>1200</v>
      </c>
      <c r="R41" s="176">
        <v>120</v>
      </c>
    </row>
    <row r="42" spans="1:21" s="30" customFormat="1" ht="15" customHeight="1" x14ac:dyDescent="0.2">
      <c r="A42" s="43">
        <v>1</v>
      </c>
      <c r="B42" s="50" t="s">
        <v>182</v>
      </c>
      <c r="C42" s="43" t="s">
        <v>211</v>
      </c>
      <c r="D42" s="43"/>
      <c r="E42" s="187">
        <v>2022</v>
      </c>
      <c r="F42" s="28">
        <v>1100</v>
      </c>
      <c r="G42" s="28">
        <f t="shared" ref="G42:G46" si="27">+H42+I42</f>
        <v>264</v>
      </c>
      <c r="H42" s="28">
        <v>240</v>
      </c>
      <c r="I42" s="28">
        <v>24</v>
      </c>
      <c r="J42" s="28"/>
      <c r="K42" s="28">
        <v>752</v>
      </c>
      <c r="L42" s="28">
        <f>+F42-G42-K42</f>
        <v>84</v>
      </c>
      <c r="M42" s="259"/>
      <c r="N42" s="176"/>
      <c r="O42" s="176"/>
      <c r="P42" s="176"/>
      <c r="Q42" s="176"/>
      <c r="R42" s="176"/>
    </row>
    <row r="43" spans="1:21" s="30" customFormat="1" ht="15" customHeight="1" x14ac:dyDescent="0.2">
      <c r="A43" s="43">
        <v>2</v>
      </c>
      <c r="B43" s="50" t="s">
        <v>176</v>
      </c>
      <c r="C43" s="43" t="s">
        <v>204</v>
      </c>
      <c r="D43" s="43"/>
      <c r="E43" s="187">
        <v>2022</v>
      </c>
      <c r="F43" s="28">
        <v>1150</v>
      </c>
      <c r="G43" s="28">
        <f t="shared" si="27"/>
        <v>264</v>
      </c>
      <c r="H43" s="28">
        <v>240</v>
      </c>
      <c r="I43" s="28">
        <v>24</v>
      </c>
      <c r="J43" s="28"/>
      <c r="K43" s="28">
        <v>752</v>
      </c>
      <c r="L43" s="28">
        <f t="shared" ref="L43:L46" si="28">+F43-G43-K43</f>
        <v>134</v>
      </c>
      <c r="M43" s="259"/>
      <c r="N43" s="176"/>
      <c r="O43" s="176"/>
      <c r="P43" s="176"/>
      <c r="Q43" s="176"/>
      <c r="R43" s="176"/>
    </row>
    <row r="44" spans="1:21" s="30" customFormat="1" ht="15" customHeight="1" x14ac:dyDescent="0.2">
      <c r="A44" s="43">
        <v>3</v>
      </c>
      <c r="B44" s="50" t="s">
        <v>175</v>
      </c>
      <c r="C44" s="43" t="s">
        <v>202</v>
      </c>
      <c r="D44" s="43"/>
      <c r="E44" s="187">
        <v>2022</v>
      </c>
      <c r="F44" s="28">
        <v>1150</v>
      </c>
      <c r="G44" s="28">
        <f t="shared" si="27"/>
        <v>264</v>
      </c>
      <c r="H44" s="28">
        <v>240</v>
      </c>
      <c r="I44" s="28">
        <v>24</v>
      </c>
      <c r="J44" s="28"/>
      <c r="K44" s="28">
        <v>752</v>
      </c>
      <c r="L44" s="28">
        <f t="shared" si="28"/>
        <v>134</v>
      </c>
      <c r="M44" s="259"/>
      <c r="N44" s="176"/>
      <c r="O44" s="176"/>
      <c r="P44" s="176"/>
      <c r="Q44" s="176"/>
      <c r="R44" s="176"/>
    </row>
    <row r="45" spans="1:21" s="30" customFormat="1" ht="15" customHeight="1" x14ac:dyDescent="0.2">
      <c r="A45" s="43">
        <v>4</v>
      </c>
      <c r="B45" s="50" t="s">
        <v>199</v>
      </c>
      <c r="C45" s="43" t="s">
        <v>203</v>
      </c>
      <c r="D45" s="43"/>
      <c r="E45" s="187">
        <v>2022</v>
      </c>
      <c r="F45" s="28">
        <v>1100</v>
      </c>
      <c r="G45" s="28">
        <f t="shared" si="27"/>
        <v>264</v>
      </c>
      <c r="H45" s="28">
        <v>240</v>
      </c>
      <c r="I45" s="28">
        <v>24</v>
      </c>
      <c r="J45" s="28"/>
      <c r="K45" s="28">
        <v>752</v>
      </c>
      <c r="L45" s="28">
        <f t="shared" si="28"/>
        <v>84</v>
      </c>
      <c r="M45" s="259"/>
      <c r="N45" s="176"/>
      <c r="O45" s="176"/>
      <c r="P45" s="176"/>
      <c r="Q45" s="176"/>
      <c r="R45" s="176"/>
    </row>
    <row r="46" spans="1:21" s="30" customFormat="1" ht="15" customHeight="1" x14ac:dyDescent="0.2">
      <c r="A46" s="43">
        <v>5</v>
      </c>
      <c r="B46" s="50" t="s">
        <v>200</v>
      </c>
      <c r="C46" s="43" t="s">
        <v>204</v>
      </c>
      <c r="D46" s="43"/>
      <c r="E46" s="187">
        <v>2022</v>
      </c>
      <c r="F46" s="28">
        <v>1100</v>
      </c>
      <c r="G46" s="28">
        <f t="shared" si="27"/>
        <v>264</v>
      </c>
      <c r="H46" s="28">
        <v>240</v>
      </c>
      <c r="I46" s="28">
        <v>24</v>
      </c>
      <c r="J46" s="28"/>
      <c r="K46" s="28">
        <v>752</v>
      </c>
      <c r="L46" s="28">
        <f t="shared" si="28"/>
        <v>84</v>
      </c>
      <c r="M46" s="259"/>
      <c r="N46" s="176"/>
      <c r="O46" s="176"/>
      <c r="P46" s="176"/>
      <c r="Q46" s="176"/>
      <c r="R46" s="176"/>
    </row>
    <row r="47" spans="1:21" s="17" customFormat="1" ht="15.75" customHeight="1" x14ac:dyDescent="0.2">
      <c r="A47" s="15"/>
      <c r="B47" s="166" t="s">
        <v>184</v>
      </c>
      <c r="C47" s="15"/>
      <c r="D47" s="15"/>
      <c r="E47" s="187"/>
      <c r="F47" s="16">
        <f>+SUM(F48:F53)</f>
        <v>6600</v>
      </c>
      <c r="G47" s="16">
        <f t="shared" ref="G47:I47" si="29">+SUM(G48:G53)</f>
        <v>2036</v>
      </c>
      <c r="H47" s="16">
        <f t="shared" si="29"/>
        <v>1851</v>
      </c>
      <c r="I47" s="16">
        <f t="shared" si="29"/>
        <v>185</v>
      </c>
      <c r="J47" s="16">
        <f t="shared" ref="J47:L47" si="30">+SUM(J48:J52)</f>
        <v>0</v>
      </c>
      <c r="K47" s="16">
        <f t="shared" si="30"/>
        <v>3703.5</v>
      </c>
      <c r="L47" s="16">
        <f t="shared" si="30"/>
        <v>411.49999999999977</v>
      </c>
      <c r="M47" s="259"/>
      <c r="N47" s="176"/>
      <c r="O47" s="176">
        <v>6000</v>
      </c>
      <c r="P47" s="176">
        <v>2036</v>
      </c>
      <c r="Q47" s="176">
        <v>1851</v>
      </c>
      <c r="R47" s="176">
        <v>185</v>
      </c>
      <c r="S47" s="173">
        <f>+G47-P47</f>
        <v>0</v>
      </c>
      <c r="T47" s="173">
        <f>+H47-Q47</f>
        <v>0</v>
      </c>
      <c r="U47" s="173">
        <f>+I47-R47</f>
        <v>0</v>
      </c>
    </row>
    <row r="48" spans="1:21" s="30" customFormat="1" x14ac:dyDescent="0.2">
      <c r="A48" s="43">
        <v>1</v>
      </c>
      <c r="B48" s="50" t="s">
        <v>179</v>
      </c>
      <c r="C48" s="43" t="s">
        <v>221</v>
      </c>
      <c r="D48" s="43"/>
      <c r="E48" s="187">
        <v>2022</v>
      </c>
      <c r="F48" s="28">
        <v>1150</v>
      </c>
      <c r="G48" s="28">
        <f>+H48+I48</f>
        <v>357</v>
      </c>
      <c r="H48" s="28">
        <v>325</v>
      </c>
      <c r="I48" s="28">
        <v>32</v>
      </c>
      <c r="J48" s="28"/>
      <c r="K48" s="28">
        <f>+(F48-G48)*0.9</f>
        <v>713.7</v>
      </c>
      <c r="L48" s="28">
        <f>+F48-G48-K48</f>
        <v>79.299999999999955</v>
      </c>
      <c r="M48" s="259"/>
      <c r="N48" s="176"/>
      <c r="O48" s="176"/>
      <c r="P48" s="176"/>
      <c r="Q48" s="176"/>
      <c r="R48" s="176"/>
    </row>
    <row r="49" spans="1:19" s="30" customFormat="1" ht="15.75" customHeight="1" x14ac:dyDescent="0.2">
      <c r="A49" s="43">
        <v>2</v>
      </c>
      <c r="B49" s="50" t="s">
        <v>183</v>
      </c>
      <c r="C49" s="43" t="s">
        <v>221</v>
      </c>
      <c r="D49" s="43"/>
      <c r="E49" s="187">
        <v>2022</v>
      </c>
      <c r="F49" s="28">
        <v>1150</v>
      </c>
      <c r="G49" s="28">
        <f t="shared" ref="G49:G52" si="31">+H49+I49</f>
        <v>357</v>
      </c>
      <c r="H49" s="28">
        <v>325</v>
      </c>
      <c r="I49" s="28">
        <v>32</v>
      </c>
      <c r="J49" s="28"/>
      <c r="K49" s="28">
        <f t="shared" ref="K49:K52" si="32">+(F49-G49)*0.9</f>
        <v>713.7</v>
      </c>
      <c r="L49" s="28">
        <f t="shared" ref="L49:L52" si="33">+F49-G49-K49</f>
        <v>79.299999999999955</v>
      </c>
      <c r="M49" s="259"/>
      <c r="N49" s="176"/>
      <c r="O49" s="176"/>
      <c r="P49" s="176"/>
      <c r="Q49" s="176"/>
      <c r="R49" s="176"/>
      <c r="S49" s="30">
        <f>+S47/5</f>
        <v>0</v>
      </c>
    </row>
    <row r="50" spans="1:19" s="30" customFormat="1" ht="15.75" customHeight="1" x14ac:dyDescent="0.2">
      <c r="A50" s="43">
        <v>3</v>
      </c>
      <c r="B50" s="50" t="s">
        <v>181</v>
      </c>
      <c r="C50" s="43" t="s">
        <v>222</v>
      </c>
      <c r="D50" s="43"/>
      <c r="E50" s="187">
        <v>2022</v>
      </c>
      <c r="F50" s="28">
        <v>1200</v>
      </c>
      <c r="G50" s="28">
        <f t="shared" si="31"/>
        <v>357</v>
      </c>
      <c r="H50" s="28">
        <v>325</v>
      </c>
      <c r="I50" s="28">
        <v>32</v>
      </c>
      <c r="J50" s="28"/>
      <c r="K50" s="28">
        <f t="shared" si="32"/>
        <v>758.7</v>
      </c>
      <c r="L50" s="28">
        <f t="shared" si="33"/>
        <v>84.299999999999955</v>
      </c>
      <c r="M50" s="259"/>
      <c r="N50" s="176"/>
      <c r="O50" s="176"/>
      <c r="P50" s="176"/>
      <c r="Q50" s="176"/>
      <c r="R50" s="176"/>
    </row>
    <row r="51" spans="1:19" s="30" customFormat="1" ht="15.75" customHeight="1" x14ac:dyDescent="0.2">
      <c r="A51" s="43">
        <v>4</v>
      </c>
      <c r="B51" s="50" t="s">
        <v>180</v>
      </c>
      <c r="C51" s="43" t="s">
        <v>222</v>
      </c>
      <c r="D51" s="43"/>
      <c r="E51" s="187">
        <v>2022</v>
      </c>
      <c r="F51" s="28">
        <v>1200</v>
      </c>
      <c r="G51" s="28">
        <f t="shared" si="31"/>
        <v>357</v>
      </c>
      <c r="H51" s="28">
        <v>325</v>
      </c>
      <c r="I51" s="28">
        <v>32</v>
      </c>
      <c r="J51" s="28"/>
      <c r="K51" s="28">
        <f t="shared" si="32"/>
        <v>758.7</v>
      </c>
      <c r="L51" s="28">
        <f t="shared" si="33"/>
        <v>84.299999999999955</v>
      </c>
      <c r="M51" s="259"/>
      <c r="N51" s="176"/>
      <c r="O51" s="176"/>
      <c r="P51" s="176"/>
      <c r="Q51" s="176"/>
      <c r="R51" s="176"/>
    </row>
    <row r="52" spans="1:19" s="30" customFormat="1" ht="15.75" customHeight="1" x14ac:dyDescent="0.2">
      <c r="A52" s="43">
        <v>5</v>
      </c>
      <c r="B52" s="50" t="s">
        <v>223</v>
      </c>
      <c r="C52" s="43" t="s">
        <v>205</v>
      </c>
      <c r="D52" s="43"/>
      <c r="E52" s="187">
        <v>2022</v>
      </c>
      <c r="F52" s="28">
        <v>1200</v>
      </c>
      <c r="G52" s="28">
        <f t="shared" si="31"/>
        <v>357</v>
      </c>
      <c r="H52" s="28">
        <v>325</v>
      </c>
      <c r="I52" s="28">
        <v>32</v>
      </c>
      <c r="J52" s="28"/>
      <c r="K52" s="28">
        <f t="shared" si="32"/>
        <v>758.7</v>
      </c>
      <c r="L52" s="28">
        <f t="shared" si="33"/>
        <v>84.299999999999955</v>
      </c>
      <c r="M52" s="259"/>
      <c r="N52" s="176"/>
      <c r="O52" s="176"/>
      <c r="P52" s="176"/>
      <c r="Q52" s="176"/>
      <c r="R52" s="176"/>
    </row>
    <row r="53" spans="1:19" s="30" customFormat="1" ht="15.75" customHeight="1" x14ac:dyDescent="0.2">
      <c r="A53" s="43">
        <v>6</v>
      </c>
      <c r="B53" s="50" t="s">
        <v>197</v>
      </c>
      <c r="C53" s="43" t="s">
        <v>207</v>
      </c>
      <c r="D53" s="43"/>
      <c r="E53" s="187">
        <v>2022</v>
      </c>
      <c r="F53" s="28">
        <v>700</v>
      </c>
      <c r="G53" s="28">
        <f>+H53+I53</f>
        <v>251</v>
      </c>
      <c r="H53" s="28">
        <v>226</v>
      </c>
      <c r="I53" s="28">
        <v>25</v>
      </c>
      <c r="J53" s="28"/>
      <c r="K53" s="28"/>
      <c r="L53" s="28"/>
      <c r="M53" s="47"/>
      <c r="N53" s="47"/>
      <c r="O53" s="176"/>
      <c r="P53" s="176"/>
      <c r="Q53" s="176"/>
      <c r="R53" s="176"/>
    </row>
    <row r="54" spans="1:19" s="17" customFormat="1" ht="25.5" x14ac:dyDescent="0.2">
      <c r="A54" s="15" t="s">
        <v>64</v>
      </c>
      <c r="B54" s="18" t="s">
        <v>24</v>
      </c>
      <c r="C54" s="58"/>
      <c r="D54" s="58"/>
      <c r="E54" s="16"/>
      <c r="F54" s="16">
        <f>+F55</f>
        <v>20000</v>
      </c>
      <c r="G54" s="16">
        <f t="shared" ref="G54:I54" si="34">+G55</f>
        <v>6600</v>
      </c>
      <c r="H54" s="16">
        <f t="shared" si="34"/>
        <v>6000</v>
      </c>
      <c r="I54" s="16">
        <f t="shared" si="34"/>
        <v>600</v>
      </c>
      <c r="J54" s="16"/>
      <c r="K54" s="16"/>
      <c r="L54" s="16"/>
      <c r="M54" s="60"/>
      <c r="N54" s="178"/>
      <c r="O54" s="178"/>
      <c r="P54" s="178"/>
      <c r="Q54" s="178"/>
      <c r="R54" s="178"/>
      <c r="S54" s="61"/>
    </row>
    <row r="55" spans="1:19" s="17" customFormat="1" ht="38.25" x14ac:dyDescent="0.2">
      <c r="A55" s="15">
        <v>1</v>
      </c>
      <c r="B55" s="18" t="s">
        <v>25</v>
      </c>
      <c r="C55" s="58" t="s">
        <v>132</v>
      </c>
      <c r="D55" s="58"/>
      <c r="E55" s="16" t="s">
        <v>97</v>
      </c>
      <c r="F55" s="16">
        <f>SUM(F56:F64)</f>
        <v>20000</v>
      </c>
      <c r="G55" s="16">
        <f t="shared" ref="G55:I55" si="35">SUM(G56:G64)</f>
        <v>6600</v>
      </c>
      <c r="H55" s="16">
        <f t="shared" si="35"/>
        <v>6000</v>
      </c>
      <c r="I55" s="16">
        <f t="shared" si="35"/>
        <v>600</v>
      </c>
      <c r="J55" s="16"/>
      <c r="K55" s="16"/>
      <c r="L55" s="16"/>
      <c r="M55" s="158" t="s">
        <v>136</v>
      </c>
      <c r="N55" s="179"/>
      <c r="O55" s="179"/>
      <c r="P55" s="179"/>
      <c r="Q55" s="179"/>
      <c r="R55" s="179"/>
      <c r="S55" s="61"/>
    </row>
    <row r="56" spans="1:19" s="30" customFormat="1" x14ac:dyDescent="0.2">
      <c r="A56" s="4">
        <v>1</v>
      </c>
      <c r="B56" s="44" t="s">
        <v>216</v>
      </c>
      <c r="C56" s="34" t="s">
        <v>219</v>
      </c>
      <c r="D56" s="34"/>
      <c r="E56" s="187">
        <v>2022</v>
      </c>
      <c r="F56" s="28">
        <v>5000</v>
      </c>
      <c r="G56" s="28">
        <f>+H56+I56</f>
        <v>1650</v>
      </c>
      <c r="H56" s="6">
        <v>1500</v>
      </c>
      <c r="I56" s="28">
        <v>150</v>
      </c>
      <c r="J56" s="168"/>
      <c r="K56" s="168"/>
      <c r="L56" s="168"/>
      <c r="M56" s="285"/>
      <c r="N56" s="180"/>
      <c r="O56" s="180"/>
      <c r="P56" s="180"/>
      <c r="Q56" s="180"/>
      <c r="R56" s="180"/>
      <c r="S56" s="42"/>
    </row>
    <row r="57" spans="1:19" s="30" customFormat="1" x14ac:dyDescent="0.2">
      <c r="A57" s="4">
        <v>2</v>
      </c>
      <c r="B57" s="44" t="s">
        <v>217</v>
      </c>
      <c r="C57" s="34" t="s">
        <v>220</v>
      </c>
      <c r="D57" s="34"/>
      <c r="E57" s="187">
        <v>2022</v>
      </c>
      <c r="F57" s="28">
        <v>5000</v>
      </c>
      <c r="G57" s="28">
        <f t="shared" ref="G57:G59" si="36">+H57+I57</f>
        <v>1650</v>
      </c>
      <c r="H57" s="6">
        <v>1500</v>
      </c>
      <c r="I57" s="28">
        <v>150</v>
      </c>
      <c r="J57" s="169"/>
      <c r="K57" s="169"/>
      <c r="L57" s="169"/>
      <c r="M57" s="286"/>
      <c r="N57" s="180"/>
      <c r="O57" s="180"/>
      <c r="P57" s="180"/>
      <c r="Q57" s="180"/>
      <c r="R57" s="180"/>
      <c r="S57" s="42"/>
    </row>
    <row r="58" spans="1:19" s="30" customFormat="1" ht="15.75" x14ac:dyDescent="0.2">
      <c r="A58" s="4">
        <v>3</v>
      </c>
      <c r="B58" s="193" t="s">
        <v>230</v>
      </c>
      <c r="C58" s="34" t="s">
        <v>220</v>
      </c>
      <c r="D58" s="34"/>
      <c r="E58" s="187">
        <v>2022</v>
      </c>
      <c r="F58" s="28">
        <v>5000</v>
      </c>
      <c r="G58" s="28">
        <f t="shared" ref="G58" si="37">+H58+I58</f>
        <v>1650</v>
      </c>
      <c r="H58" s="6">
        <v>1500</v>
      </c>
      <c r="I58" s="28">
        <v>150</v>
      </c>
      <c r="J58" s="169"/>
      <c r="K58" s="169"/>
      <c r="L58" s="169"/>
      <c r="M58" s="189"/>
      <c r="N58" s="180"/>
      <c r="O58" s="180"/>
      <c r="P58" s="180"/>
      <c r="Q58" s="180"/>
      <c r="R58" s="180"/>
      <c r="S58" s="42"/>
    </row>
    <row r="59" spans="1:19" s="30" customFormat="1" x14ac:dyDescent="0.2">
      <c r="A59" s="4">
        <v>4</v>
      </c>
      <c r="B59" s="154" t="s">
        <v>218</v>
      </c>
      <c r="C59" s="34" t="s">
        <v>220</v>
      </c>
      <c r="D59" s="34"/>
      <c r="E59" s="187">
        <v>2022</v>
      </c>
      <c r="F59" s="28">
        <v>5000</v>
      </c>
      <c r="G59" s="28">
        <f t="shared" si="36"/>
        <v>1650</v>
      </c>
      <c r="H59" s="6">
        <v>1500</v>
      </c>
      <c r="I59" s="28">
        <v>150</v>
      </c>
      <c r="J59" s="28"/>
      <c r="K59" s="28"/>
      <c r="L59" s="28"/>
      <c r="M59" s="62" t="s">
        <v>162</v>
      </c>
      <c r="N59" s="180"/>
      <c r="O59" s="180"/>
      <c r="P59" s="180">
        <f>+A59+A53+A46+A36+A27+A19+A14</f>
        <v>34</v>
      </c>
      <c r="Q59" s="180"/>
      <c r="R59" s="180"/>
      <c r="S59" s="42"/>
    </row>
    <row r="60" spans="1:19" s="30" customFormat="1" hidden="1" x14ac:dyDescent="0.2">
      <c r="A60" s="4"/>
      <c r="B60" s="154"/>
      <c r="C60" s="34"/>
      <c r="D60" s="34"/>
      <c r="E60" s="28"/>
      <c r="F60" s="28"/>
      <c r="G60" s="28"/>
      <c r="H60" s="6"/>
      <c r="I60" s="28"/>
      <c r="J60" s="28"/>
      <c r="K60" s="28"/>
      <c r="L60" s="28"/>
      <c r="M60" s="62"/>
      <c r="N60" s="180"/>
      <c r="O60" s="180"/>
      <c r="P60" s="180"/>
      <c r="Q60" s="180"/>
      <c r="R60" s="180"/>
      <c r="S60" s="42"/>
    </row>
    <row r="61" spans="1:19" s="30" customFormat="1" hidden="1" x14ac:dyDescent="0.2">
      <c r="A61" s="4"/>
      <c r="B61" s="154"/>
      <c r="C61" s="34"/>
      <c r="D61" s="34"/>
      <c r="E61" s="28"/>
      <c r="F61" s="28"/>
      <c r="G61" s="28"/>
      <c r="H61" s="6"/>
      <c r="I61" s="28"/>
      <c r="J61" s="28"/>
      <c r="K61" s="28"/>
      <c r="L61" s="28"/>
      <c r="M61" s="62"/>
      <c r="N61" s="180"/>
      <c r="O61" s="180"/>
      <c r="P61" s="180"/>
      <c r="Q61" s="180"/>
      <c r="R61" s="180"/>
      <c r="S61" s="42"/>
    </row>
    <row r="62" spans="1:19" s="30" customFormat="1" hidden="1" x14ac:dyDescent="0.2">
      <c r="A62" s="4"/>
      <c r="B62" s="154"/>
      <c r="C62" s="34"/>
      <c r="D62" s="34"/>
      <c r="E62" s="28"/>
      <c r="F62" s="28"/>
      <c r="G62" s="28"/>
      <c r="H62" s="6"/>
      <c r="I62" s="28"/>
      <c r="J62" s="28"/>
      <c r="K62" s="28"/>
      <c r="L62" s="28"/>
      <c r="M62" s="62"/>
      <c r="N62" s="180"/>
      <c r="O62" s="180"/>
      <c r="P62" s="180"/>
      <c r="Q62" s="180"/>
      <c r="R62" s="180"/>
      <c r="S62" s="42"/>
    </row>
    <row r="63" spans="1:19" s="30" customFormat="1" hidden="1" x14ac:dyDescent="0.2">
      <c r="A63" s="4"/>
      <c r="B63" s="154"/>
      <c r="C63" s="34"/>
      <c r="D63" s="34"/>
      <c r="E63" s="28"/>
      <c r="F63" s="28"/>
      <c r="G63" s="28"/>
      <c r="H63" s="6"/>
      <c r="I63" s="28"/>
      <c r="J63" s="28"/>
      <c r="K63" s="28"/>
      <c r="L63" s="28"/>
      <c r="M63" s="62"/>
      <c r="N63" s="180"/>
      <c r="O63" s="180"/>
      <c r="P63" s="180"/>
      <c r="Q63" s="180"/>
      <c r="R63" s="180"/>
      <c r="S63" s="42"/>
    </row>
    <row r="64" spans="1:19" s="30" customFormat="1" hidden="1" x14ac:dyDescent="0.2">
      <c r="A64" s="4"/>
      <c r="B64" s="154"/>
      <c r="C64" s="34"/>
      <c r="D64" s="34"/>
      <c r="E64" s="28"/>
      <c r="F64" s="28"/>
      <c r="G64" s="28"/>
      <c r="H64" s="155"/>
      <c r="I64" s="28"/>
      <c r="J64" s="28"/>
      <c r="K64" s="28"/>
      <c r="L64" s="28"/>
      <c r="M64" s="62"/>
      <c r="N64" s="180"/>
      <c r="O64" s="180"/>
      <c r="P64" s="180"/>
      <c r="Q64" s="180"/>
      <c r="R64" s="180"/>
      <c r="S64" s="42"/>
    </row>
    <row r="65" spans="1:20" s="17" customFormat="1" ht="41.25" hidden="1" customHeight="1" x14ac:dyDescent="0.2">
      <c r="A65" s="15" t="s">
        <v>64</v>
      </c>
      <c r="B65" s="18" t="s">
        <v>30</v>
      </c>
      <c r="C65" s="34" t="s">
        <v>133</v>
      </c>
      <c r="D65" s="58"/>
      <c r="E65" s="28" t="s">
        <v>97</v>
      </c>
      <c r="F65" s="28"/>
      <c r="G65" s="16">
        <f>H65+I65</f>
        <v>8512.9</v>
      </c>
      <c r="H65" s="59">
        <v>7739</v>
      </c>
      <c r="I65" s="16">
        <f>H65*0.1</f>
        <v>773.90000000000009</v>
      </c>
      <c r="J65" s="16"/>
      <c r="K65" s="16"/>
      <c r="L65" s="16"/>
      <c r="M65" s="158" t="s">
        <v>173</v>
      </c>
      <c r="N65" s="179"/>
      <c r="O65" s="179"/>
      <c r="P65" s="179"/>
      <c r="Q65" s="179"/>
      <c r="R65" s="179"/>
      <c r="S65" s="61" t="s">
        <v>162</v>
      </c>
    </row>
    <row r="66" spans="1:20" s="17" customFormat="1" ht="25.5" hidden="1" x14ac:dyDescent="0.2">
      <c r="A66" s="15" t="s">
        <v>59</v>
      </c>
      <c r="B66" s="18" t="s">
        <v>33</v>
      </c>
      <c r="C66" s="51"/>
      <c r="D66" s="51"/>
      <c r="E66" s="16" t="s">
        <v>97</v>
      </c>
      <c r="F66" s="16"/>
      <c r="G66" s="16">
        <f>H66+I66</f>
        <v>40000</v>
      </c>
      <c r="H66" s="16">
        <f>H67</f>
        <v>39273</v>
      </c>
      <c r="I66" s="16">
        <f>I67</f>
        <v>727</v>
      </c>
      <c r="J66" s="16"/>
      <c r="K66" s="16"/>
      <c r="L66" s="16"/>
      <c r="M66" s="56"/>
      <c r="N66" s="181"/>
      <c r="O66" s="181"/>
      <c r="P66" s="181"/>
      <c r="Q66" s="181"/>
      <c r="R66" s="181"/>
    </row>
    <row r="67" spans="1:20" ht="25.5" hidden="1" x14ac:dyDescent="0.2">
      <c r="A67" s="48">
        <v>1</v>
      </c>
      <c r="B67" s="9" t="s">
        <v>21</v>
      </c>
      <c r="C67" s="49"/>
      <c r="D67" s="49"/>
      <c r="E67" s="28" t="s">
        <v>97</v>
      </c>
      <c r="F67" s="3">
        <f>SUM(F68:F82)</f>
        <v>126000</v>
      </c>
      <c r="G67" s="3">
        <f>SUM(G68:G82)</f>
        <v>40400</v>
      </c>
      <c r="H67" s="3">
        <f>SUM(H68:H82)</f>
        <v>39273</v>
      </c>
      <c r="I67" s="3">
        <f>SUM(I68:I82)</f>
        <v>727</v>
      </c>
      <c r="J67" s="3"/>
      <c r="K67" s="3"/>
      <c r="L67" s="3"/>
      <c r="M67" s="32"/>
      <c r="N67" s="175"/>
      <c r="O67" s="175"/>
      <c r="P67" s="175"/>
      <c r="Q67" s="175"/>
      <c r="R67" s="175"/>
    </row>
    <row r="68" spans="1:20" ht="25.5" hidden="1" x14ac:dyDescent="0.2">
      <c r="A68" s="43">
        <v>1.1000000000000001</v>
      </c>
      <c r="B68" s="44" t="s">
        <v>116</v>
      </c>
      <c r="C68" s="41" t="s">
        <v>120</v>
      </c>
      <c r="D68" s="41" t="s">
        <v>143</v>
      </c>
      <c r="E68" s="28" t="s">
        <v>100</v>
      </c>
      <c r="F68" s="28">
        <v>14000</v>
      </c>
      <c r="G68" s="28">
        <f>H68+I68</f>
        <v>3360</v>
      </c>
      <c r="H68" s="28">
        <f>F68*0.24</f>
        <v>3360</v>
      </c>
      <c r="I68" s="28"/>
      <c r="J68" s="168"/>
      <c r="K68" s="168"/>
      <c r="L68" s="168"/>
      <c r="M68" s="256"/>
      <c r="N68" s="176"/>
      <c r="O68" s="176"/>
      <c r="P68" s="176"/>
      <c r="Q68" s="176"/>
      <c r="R68" s="176"/>
    </row>
    <row r="69" spans="1:20" ht="38.25" hidden="1" x14ac:dyDescent="0.2">
      <c r="A69" s="43">
        <v>1.2</v>
      </c>
      <c r="B69" s="44" t="s">
        <v>117</v>
      </c>
      <c r="C69" s="41" t="s">
        <v>122</v>
      </c>
      <c r="D69" s="41" t="s">
        <v>142</v>
      </c>
      <c r="E69" s="28" t="s">
        <v>100</v>
      </c>
      <c r="F69" s="28">
        <v>30000</v>
      </c>
      <c r="G69" s="28">
        <f t="shared" ref="G69:G73" si="38">H69+I69</f>
        <v>7927</v>
      </c>
      <c r="H69" s="28">
        <f t="shared" ref="H69:H72" si="39">F69*0.24</f>
        <v>7200</v>
      </c>
      <c r="I69" s="28">
        <v>727</v>
      </c>
      <c r="J69" s="167"/>
      <c r="K69" s="167"/>
      <c r="L69" s="167"/>
      <c r="M69" s="257"/>
      <c r="N69" s="176"/>
      <c r="O69" s="176"/>
      <c r="P69" s="176"/>
      <c r="Q69" s="176"/>
      <c r="R69" s="176"/>
    </row>
    <row r="70" spans="1:20" ht="25.5" hidden="1" x14ac:dyDescent="0.2">
      <c r="A70" s="43">
        <v>1.3</v>
      </c>
      <c r="B70" s="44" t="s">
        <v>129</v>
      </c>
      <c r="C70" s="41" t="s">
        <v>121</v>
      </c>
      <c r="D70" s="41" t="s">
        <v>141</v>
      </c>
      <c r="E70" s="28" t="s">
        <v>100</v>
      </c>
      <c r="F70" s="28">
        <v>26000</v>
      </c>
      <c r="G70" s="28">
        <f t="shared" si="38"/>
        <v>6240</v>
      </c>
      <c r="H70" s="28">
        <f t="shared" si="39"/>
        <v>6240</v>
      </c>
      <c r="I70" s="28"/>
      <c r="J70" s="167"/>
      <c r="K70" s="167"/>
      <c r="L70" s="167"/>
      <c r="M70" s="257"/>
      <c r="N70" s="176"/>
      <c r="O70" s="176"/>
      <c r="P70" s="176"/>
      <c r="Q70" s="176"/>
      <c r="R70" s="176"/>
    </row>
    <row r="71" spans="1:20" ht="38.25" hidden="1" x14ac:dyDescent="0.2">
      <c r="A71" s="43">
        <v>1.4</v>
      </c>
      <c r="B71" s="44" t="s">
        <v>118</v>
      </c>
      <c r="C71" s="41" t="s">
        <v>123</v>
      </c>
      <c r="D71" s="41" t="s">
        <v>145</v>
      </c>
      <c r="E71" s="28" t="s">
        <v>100</v>
      </c>
      <c r="F71" s="28">
        <v>8000</v>
      </c>
      <c r="G71" s="28">
        <f t="shared" si="38"/>
        <v>1920</v>
      </c>
      <c r="H71" s="28">
        <f t="shared" si="39"/>
        <v>1920</v>
      </c>
      <c r="I71" s="28"/>
      <c r="J71" s="167"/>
      <c r="K71" s="167"/>
      <c r="L71" s="167"/>
      <c r="M71" s="257"/>
      <c r="N71" s="176"/>
      <c r="O71" s="176"/>
      <c r="P71" s="176"/>
      <c r="Q71" s="176"/>
      <c r="R71" s="176"/>
    </row>
    <row r="72" spans="1:20" ht="25.5" hidden="1" x14ac:dyDescent="0.2">
      <c r="A72" s="43">
        <v>1.5</v>
      </c>
      <c r="B72" s="44" t="s">
        <v>115</v>
      </c>
      <c r="C72" s="41" t="s">
        <v>123</v>
      </c>
      <c r="D72" s="41" t="s">
        <v>140</v>
      </c>
      <c r="E72" s="28" t="s">
        <v>100</v>
      </c>
      <c r="F72" s="28">
        <v>16000</v>
      </c>
      <c r="G72" s="28">
        <f t="shared" si="38"/>
        <v>3840</v>
      </c>
      <c r="H72" s="28">
        <f t="shared" si="39"/>
        <v>3840</v>
      </c>
      <c r="I72" s="28"/>
      <c r="J72" s="167"/>
      <c r="K72" s="167"/>
      <c r="L72" s="167"/>
      <c r="M72" s="257"/>
      <c r="N72" s="176"/>
      <c r="O72" s="176"/>
      <c r="P72" s="176"/>
      <c r="Q72" s="176"/>
      <c r="R72" s="176"/>
    </row>
    <row r="73" spans="1:20" s="30" customFormat="1" ht="37.5" hidden="1" customHeight="1" x14ac:dyDescent="0.2">
      <c r="A73" s="43">
        <v>1.6</v>
      </c>
      <c r="B73" s="44" t="s">
        <v>119</v>
      </c>
      <c r="C73" s="41" t="s">
        <v>124</v>
      </c>
      <c r="D73" s="41" t="s">
        <v>144</v>
      </c>
      <c r="E73" s="28" t="s">
        <v>100</v>
      </c>
      <c r="F73" s="28">
        <v>14000</v>
      </c>
      <c r="G73" s="28">
        <f t="shared" si="38"/>
        <v>2757</v>
      </c>
      <c r="H73" s="28">
        <v>2757</v>
      </c>
      <c r="I73" s="28"/>
      <c r="J73" s="169"/>
      <c r="K73" s="169"/>
      <c r="L73" s="169"/>
      <c r="M73" s="258"/>
      <c r="N73" s="176"/>
      <c r="O73" s="176"/>
      <c r="P73" s="176"/>
      <c r="Q73" s="176"/>
      <c r="R73" s="176"/>
      <c r="S73" s="45"/>
      <c r="T73" s="29"/>
    </row>
    <row r="74" spans="1:20" s="12" customFormat="1" ht="15.75" hidden="1" customHeight="1" x14ac:dyDescent="0.2">
      <c r="A74" s="4">
        <v>1.7</v>
      </c>
      <c r="B74" s="11" t="s">
        <v>109</v>
      </c>
      <c r="C74" s="39" t="s">
        <v>93</v>
      </c>
      <c r="D74" s="39" t="s">
        <v>94</v>
      </c>
      <c r="E74" s="6" t="s">
        <v>91</v>
      </c>
      <c r="F74" s="6">
        <v>1700</v>
      </c>
      <c r="G74" s="6">
        <f>H74+I74</f>
        <v>803</v>
      </c>
      <c r="H74" s="6">
        <v>803</v>
      </c>
      <c r="I74" s="6"/>
      <c r="J74" s="6"/>
      <c r="K74" s="6"/>
      <c r="L74" s="6"/>
      <c r="M74" s="36"/>
      <c r="N74" s="182"/>
      <c r="O74" s="182"/>
      <c r="P74" s="182"/>
      <c r="Q74" s="182"/>
      <c r="R74" s="182"/>
    </row>
    <row r="75" spans="1:20" ht="15.75" hidden="1" customHeight="1" x14ac:dyDescent="0.2">
      <c r="A75" s="4">
        <v>1.8</v>
      </c>
      <c r="B75" s="5" t="s">
        <v>108</v>
      </c>
      <c r="C75" s="7" t="s">
        <v>35</v>
      </c>
      <c r="D75" s="7" t="s">
        <v>95</v>
      </c>
      <c r="E75" s="6" t="s">
        <v>91</v>
      </c>
      <c r="F75" s="6">
        <v>1700</v>
      </c>
      <c r="G75" s="6">
        <v>1700</v>
      </c>
      <c r="H75" s="6">
        <v>1500</v>
      </c>
      <c r="I75" s="6"/>
      <c r="J75" s="6"/>
      <c r="K75" s="6"/>
      <c r="L75" s="6"/>
      <c r="M75" s="36"/>
      <c r="N75" s="182"/>
      <c r="O75" s="182"/>
      <c r="P75" s="182"/>
      <c r="Q75" s="182"/>
      <c r="R75" s="182"/>
      <c r="S75" s="13"/>
      <c r="T75" s="12"/>
    </row>
    <row r="76" spans="1:20" ht="15.75" hidden="1" customHeight="1" x14ac:dyDescent="0.2">
      <c r="A76" s="4">
        <v>1.9</v>
      </c>
      <c r="B76" s="5" t="s">
        <v>113</v>
      </c>
      <c r="C76" s="7" t="s">
        <v>35</v>
      </c>
      <c r="D76" s="7" t="s">
        <v>95</v>
      </c>
      <c r="E76" s="6" t="s">
        <v>100</v>
      </c>
      <c r="F76" s="6">
        <v>1700</v>
      </c>
      <c r="G76" s="6">
        <v>1700</v>
      </c>
      <c r="H76" s="6">
        <v>1500</v>
      </c>
      <c r="I76" s="6"/>
      <c r="J76" s="6"/>
      <c r="K76" s="6"/>
      <c r="L76" s="6"/>
      <c r="M76" s="36"/>
      <c r="N76" s="182"/>
      <c r="O76" s="182"/>
      <c r="P76" s="182"/>
      <c r="Q76" s="182"/>
      <c r="R76" s="182"/>
      <c r="S76" s="13"/>
      <c r="T76" s="12"/>
    </row>
    <row r="77" spans="1:20" ht="15.75" hidden="1" customHeight="1" x14ac:dyDescent="0.2">
      <c r="A77" s="4">
        <v>1.1000000000000001</v>
      </c>
      <c r="B77" s="5" t="s">
        <v>125</v>
      </c>
      <c r="C77" s="7" t="s">
        <v>36</v>
      </c>
      <c r="D77" s="7" t="s">
        <v>126</v>
      </c>
      <c r="E77" s="6" t="s">
        <v>91</v>
      </c>
      <c r="F77" s="6">
        <v>1500</v>
      </c>
      <c r="G77" s="6">
        <f t="shared" ref="G77:G80" si="40">H77+I77</f>
        <v>1350</v>
      </c>
      <c r="H77" s="6">
        <v>1350</v>
      </c>
      <c r="I77" s="6"/>
      <c r="J77" s="6"/>
      <c r="K77" s="6"/>
      <c r="L77" s="6"/>
      <c r="M77" s="36"/>
      <c r="N77" s="182"/>
      <c r="O77" s="182"/>
      <c r="P77" s="182"/>
      <c r="Q77" s="182"/>
      <c r="R77" s="182"/>
      <c r="S77" s="13"/>
      <c r="T77" s="12"/>
    </row>
    <row r="78" spans="1:20" s="12" customFormat="1" ht="15.75" hidden="1" customHeight="1" x14ac:dyDescent="0.2">
      <c r="A78" s="4">
        <v>1.1100000000000001</v>
      </c>
      <c r="B78" s="31" t="s">
        <v>105</v>
      </c>
      <c r="C78" s="33" t="s">
        <v>39</v>
      </c>
      <c r="D78" s="33" t="s">
        <v>95</v>
      </c>
      <c r="E78" s="6" t="s">
        <v>91</v>
      </c>
      <c r="F78" s="6">
        <v>1700</v>
      </c>
      <c r="G78" s="6">
        <f t="shared" si="40"/>
        <v>1250</v>
      </c>
      <c r="H78" s="6">
        <v>1250</v>
      </c>
      <c r="I78" s="6"/>
      <c r="J78" s="6"/>
      <c r="K78" s="6"/>
      <c r="L78" s="6"/>
      <c r="M78" s="36"/>
      <c r="N78" s="182"/>
      <c r="O78" s="182"/>
      <c r="P78" s="182"/>
      <c r="Q78" s="182"/>
      <c r="R78" s="182"/>
      <c r="S78" s="13"/>
    </row>
    <row r="79" spans="1:20" s="12" customFormat="1" ht="15.75" hidden="1" customHeight="1" x14ac:dyDescent="0.2">
      <c r="A79" s="4">
        <v>1.1200000000000001</v>
      </c>
      <c r="B79" s="31" t="s">
        <v>106</v>
      </c>
      <c r="C79" s="33" t="s">
        <v>39</v>
      </c>
      <c r="D79" s="33" t="s">
        <v>95</v>
      </c>
      <c r="E79" s="6" t="s">
        <v>91</v>
      </c>
      <c r="F79" s="6">
        <v>1700</v>
      </c>
      <c r="G79" s="6">
        <f t="shared" si="40"/>
        <v>1250</v>
      </c>
      <c r="H79" s="6">
        <v>1250</v>
      </c>
      <c r="I79" s="6"/>
      <c r="J79" s="6"/>
      <c r="K79" s="6"/>
      <c r="L79" s="6"/>
      <c r="M79" s="36"/>
      <c r="N79" s="182"/>
      <c r="O79" s="182"/>
      <c r="P79" s="182"/>
      <c r="Q79" s="182"/>
      <c r="R79" s="182"/>
      <c r="S79" s="13"/>
    </row>
    <row r="80" spans="1:20" s="12" customFormat="1" ht="15.75" hidden="1" customHeight="1" x14ac:dyDescent="0.2">
      <c r="A80" s="4">
        <v>1.1299999999999999</v>
      </c>
      <c r="B80" s="31" t="s">
        <v>107</v>
      </c>
      <c r="C80" s="33" t="s">
        <v>98</v>
      </c>
      <c r="D80" s="33" t="s">
        <v>95</v>
      </c>
      <c r="E80" s="6" t="s">
        <v>91</v>
      </c>
      <c r="F80" s="6">
        <v>1700</v>
      </c>
      <c r="G80" s="6">
        <f t="shared" si="40"/>
        <v>803</v>
      </c>
      <c r="H80" s="6">
        <v>803</v>
      </c>
      <c r="I80" s="6"/>
      <c r="J80" s="6"/>
      <c r="K80" s="6"/>
      <c r="L80" s="6"/>
      <c r="M80" s="36"/>
      <c r="N80" s="182"/>
      <c r="O80" s="182"/>
      <c r="P80" s="182"/>
      <c r="Q80" s="182"/>
      <c r="R80" s="182"/>
    </row>
    <row r="81" spans="1:20" ht="25.5" hidden="1" x14ac:dyDescent="0.2">
      <c r="A81" s="4">
        <v>1.1399999999999999</v>
      </c>
      <c r="B81" s="5" t="s">
        <v>112</v>
      </c>
      <c r="C81" s="7" t="s">
        <v>110</v>
      </c>
      <c r="D81" s="7" t="s">
        <v>111</v>
      </c>
      <c r="E81" s="6" t="s">
        <v>91</v>
      </c>
      <c r="F81" s="6">
        <v>3000</v>
      </c>
      <c r="G81" s="6">
        <f>H81+I81</f>
        <v>2500</v>
      </c>
      <c r="H81" s="6">
        <v>2500</v>
      </c>
      <c r="I81" s="6"/>
      <c r="J81" s="6"/>
      <c r="K81" s="6"/>
      <c r="L81" s="6"/>
      <c r="M81" s="36"/>
      <c r="N81" s="182"/>
      <c r="O81" s="182"/>
      <c r="P81" s="182"/>
      <c r="Q81" s="182"/>
      <c r="R81" s="182"/>
      <c r="S81" s="13"/>
      <c r="T81" s="12"/>
    </row>
    <row r="82" spans="1:20" s="30" customFormat="1" ht="25.5" hidden="1" x14ac:dyDescent="0.2">
      <c r="A82" s="4">
        <v>1.1499999999999999</v>
      </c>
      <c r="B82" s="40" t="s">
        <v>127</v>
      </c>
      <c r="C82" s="41" t="s">
        <v>99</v>
      </c>
      <c r="D82" s="41" t="s">
        <v>114</v>
      </c>
      <c r="E82" s="6" t="s">
        <v>91</v>
      </c>
      <c r="F82" s="28">
        <v>3300</v>
      </c>
      <c r="G82" s="6">
        <f>H82+I82</f>
        <v>3000</v>
      </c>
      <c r="H82" s="28">
        <v>3000</v>
      </c>
      <c r="I82" s="28"/>
      <c r="J82" s="28"/>
      <c r="K82" s="28"/>
      <c r="L82" s="28"/>
      <c r="M82" s="37"/>
      <c r="N82" s="176"/>
      <c r="O82" s="176"/>
      <c r="P82" s="176"/>
      <c r="Q82" s="176"/>
      <c r="R82" s="176"/>
      <c r="S82" s="29"/>
    </row>
    <row r="83" spans="1:20" s="17" customFormat="1" ht="38.25" hidden="1" x14ac:dyDescent="0.2">
      <c r="A83" s="15" t="s">
        <v>68</v>
      </c>
      <c r="B83" s="18" t="s">
        <v>43</v>
      </c>
      <c r="C83" s="51"/>
      <c r="D83" s="51"/>
      <c r="E83" s="16"/>
      <c r="F83" s="16"/>
      <c r="G83" s="16">
        <f>G84</f>
        <v>1025</v>
      </c>
      <c r="H83" s="16">
        <f t="shared" ref="H83:I83" si="41">H84</f>
        <v>932</v>
      </c>
      <c r="I83" s="16">
        <f t="shared" si="41"/>
        <v>93</v>
      </c>
      <c r="J83" s="16"/>
      <c r="K83" s="16"/>
      <c r="L83" s="16"/>
      <c r="M83" s="56"/>
      <c r="N83" s="181"/>
      <c r="O83" s="181"/>
      <c r="P83" s="181"/>
      <c r="Q83" s="181"/>
      <c r="R83" s="181"/>
    </row>
    <row r="84" spans="1:20" s="30" customFormat="1" ht="38.25" hidden="1" x14ac:dyDescent="0.2">
      <c r="A84" s="57">
        <v>1</v>
      </c>
      <c r="B84" s="44" t="s">
        <v>48</v>
      </c>
      <c r="C84" s="41" t="s">
        <v>133</v>
      </c>
      <c r="D84" s="41"/>
      <c r="E84" s="28" t="s">
        <v>97</v>
      </c>
      <c r="F84" s="28"/>
      <c r="G84" s="28">
        <f>H84+I84</f>
        <v>1025</v>
      </c>
      <c r="H84" s="28">
        <v>932</v>
      </c>
      <c r="I84" s="28">
        <v>93</v>
      </c>
      <c r="J84" s="28"/>
      <c r="K84" s="28"/>
      <c r="L84" s="28"/>
      <c r="M84" s="159" t="s">
        <v>137</v>
      </c>
      <c r="N84" s="183"/>
      <c r="O84" s="183"/>
      <c r="P84" s="183"/>
      <c r="Q84" s="183"/>
      <c r="R84" s="183"/>
    </row>
  </sheetData>
  <mergeCells count="19">
    <mergeCell ref="A1:M1"/>
    <mergeCell ref="A2:M2"/>
    <mergeCell ref="A3:M3"/>
    <mergeCell ref="H5:M5"/>
    <mergeCell ref="A6:A7"/>
    <mergeCell ref="B6:B7"/>
    <mergeCell ref="C6:C7"/>
    <mergeCell ref="D6:D7"/>
    <mergeCell ref="E6:E7"/>
    <mergeCell ref="F6:F7"/>
    <mergeCell ref="A4:M4"/>
    <mergeCell ref="G6:I6"/>
    <mergeCell ref="M6:M7"/>
    <mergeCell ref="J6:L6"/>
    <mergeCell ref="M68:M73"/>
    <mergeCell ref="M20:M36"/>
    <mergeCell ref="M39:M52"/>
    <mergeCell ref="M10:M15"/>
    <mergeCell ref="M56:M57"/>
  </mergeCells>
  <pageMargins left="0.5" right="0" top="0.5" bottom="0.25" header="0.3" footer="0.25"/>
  <pageSetup paperSize="9" orientation="landscape" blackAndWhite="1" r:id="rId1"/>
  <colBreaks count="1" manualBreakCount="1">
    <brk id="1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Dự kiến trình BTV (2)</vt:lpstr>
      <vt:lpstr>Dự kiến trình BTV</vt:lpstr>
      <vt:lpstr>Dự kiến trình HĐND huyện</vt:lpstr>
      <vt:lpstr>Vốn sự nghiệp 2022 (2)</vt:lpstr>
      <vt:lpstr>Vốn sự nghiệp 2022</vt:lpstr>
      <vt:lpstr>Vốn đầu tư phát triển 2022</vt:lpstr>
      <vt:lpstr>'Dự kiến trình BTV'!Print_Area</vt:lpstr>
      <vt:lpstr>'Dự kiến trình BTV (2)'!Print_Area</vt:lpstr>
      <vt:lpstr>'Dự kiến trình BTV'!Print_Titles</vt:lpstr>
      <vt:lpstr>'Dự kiến trình BTV (2)'!Print_Titles</vt:lpstr>
      <vt:lpstr>'Vốn sự nghiệp 2022'!Print_Titles</vt:lpstr>
      <vt:lpstr>'Vốn sự nghiệp 2022 (2)'!Print_Titles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pc</cp:lastModifiedBy>
  <cp:lastPrinted>2022-10-03T02:36:14Z</cp:lastPrinted>
  <dcterms:created xsi:type="dcterms:W3CDTF">2022-07-27T10:09:40Z</dcterms:created>
  <dcterms:modified xsi:type="dcterms:W3CDTF">2022-10-03T02:40:45Z</dcterms:modified>
</cp:coreProperties>
</file>