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THONG\Năm 2022\HĐND\Kỳ họp chuyên đề\6. Tờ trình + Nghị quyết (Chương trình MTQG)\"/>
    </mc:Choice>
  </mc:AlternateContent>
  <bookViews>
    <workbookView xWindow="0" yWindow="0" windowWidth="20490" windowHeight="7530"/>
  </bookViews>
  <sheets>
    <sheet name="NQ (4)" sheetId="9" r:id="rId1"/>
    <sheet name="NQ (3)" sheetId="8" r:id="rId2"/>
    <sheet name="NQ (2)" sheetId="7" state="hidden" r:id="rId3"/>
    <sheet name="NQ" sheetId="6" state="hidden" r:id="rId4"/>
    <sheet name="TT" sheetId="5" state="hidden" r:id="rId5"/>
    <sheet name="TH (2)" sheetId="3" state="hidden" r:id="rId6"/>
    <sheet name="Tổng hợp" sheetId="2" state="hidden" r:id="rId7"/>
    <sheet name="Sheet1" sheetId="1" state="hidden" r:id="rId8"/>
  </sheets>
  <definedNames>
    <definedName name="_xlnm.Print_Area" localSheetId="3">NQ!$A$1:$X$105</definedName>
    <definedName name="_xlnm.Print_Area" localSheetId="2">'NQ (2)'!$A$1:$Y$105</definedName>
    <definedName name="_xlnm.Print_Area" localSheetId="1">'NQ (3)'!$A$1:$Y$105</definedName>
    <definedName name="_xlnm.Print_Area" localSheetId="0">'NQ (4)'!$A$1:$Y$105</definedName>
    <definedName name="_xlnm.Print_Area" localSheetId="5">'TH (2)'!$A$1:$AB$105</definedName>
    <definedName name="_xlnm.Print_Area" localSheetId="6">'Tổng hợp'!$A$1:$Z$104</definedName>
    <definedName name="_xlnm.Print_Area" localSheetId="4">TT!$A$1:$X$105</definedName>
    <definedName name="_xlnm.Print_Titles" localSheetId="3">NQ!$8:$9</definedName>
    <definedName name="_xlnm.Print_Titles" localSheetId="2">'NQ (2)'!$8:$9</definedName>
    <definedName name="_xlnm.Print_Titles" localSheetId="1">'NQ (3)'!$8:$9</definedName>
    <definedName name="_xlnm.Print_Titles" localSheetId="0">'NQ (4)'!$8:$9</definedName>
    <definedName name="_xlnm.Print_Titles" localSheetId="5">'TH (2)'!$8:$9</definedName>
    <definedName name="_xlnm.Print_Titles" localSheetId="4">TT!$8:$9</definedName>
  </definedNames>
  <calcPr calcId="152511" iterateCount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8" l="1"/>
  <c r="J108" i="9" l="1"/>
  <c r="K106" i="9"/>
  <c r="D102" i="9"/>
  <c r="I101" i="9"/>
  <c r="F101" i="9"/>
  <c r="E101" i="9"/>
  <c r="D101" i="9"/>
  <c r="J98" i="9"/>
  <c r="F96" i="9"/>
  <c r="E96" i="9"/>
  <c r="E90" i="9" s="1"/>
  <c r="J95" i="9"/>
  <c r="J92" i="9"/>
  <c r="F91" i="9"/>
  <c r="F90" i="9" s="1"/>
  <c r="E91" i="9"/>
  <c r="D91" i="9"/>
  <c r="J93" i="9" s="1"/>
  <c r="D90" i="9"/>
  <c r="J88" i="9"/>
  <c r="F87" i="9"/>
  <c r="E87" i="9"/>
  <c r="D87" i="9"/>
  <c r="I86" i="9"/>
  <c r="F86" i="9"/>
  <c r="E86" i="9"/>
  <c r="D86" i="9"/>
  <c r="F82" i="9"/>
  <c r="F79" i="9" s="1"/>
  <c r="D82" i="9"/>
  <c r="E80" i="9"/>
  <c r="D80" i="9"/>
  <c r="D79" i="9" s="1"/>
  <c r="I79" i="9" s="1"/>
  <c r="E79" i="9"/>
  <c r="E77" i="9"/>
  <c r="D77" i="9"/>
  <c r="E76" i="9"/>
  <c r="E75" i="9" s="1"/>
  <c r="E74" i="9" s="1"/>
  <c r="D76" i="9"/>
  <c r="D75" i="9" s="1"/>
  <c r="D74" i="9" s="1"/>
  <c r="F75" i="9"/>
  <c r="F74" i="9"/>
  <c r="F71" i="9"/>
  <c r="D71" i="9"/>
  <c r="D67" i="9" s="1"/>
  <c r="I67" i="9" s="1"/>
  <c r="E68" i="9"/>
  <c r="D68" i="9"/>
  <c r="F67" i="9"/>
  <c r="E67" i="9"/>
  <c r="I66" i="9"/>
  <c r="E65" i="9"/>
  <c r="D65" i="9"/>
  <c r="E64" i="9"/>
  <c r="E63" i="9" s="1"/>
  <c r="D64" i="9"/>
  <c r="D63" i="9" s="1"/>
  <c r="D62" i="9" s="1"/>
  <c r="F63" i="9"/>
  <c r="F62" i="9"/>
  <c r="F59" i="9"/>
  <c r="F56" i="9" s="1"/>
  <c r="I56" i="9" s="1"/>
  <c r="D59" i="9"/>
  <c r="E57" i="9"/>
  <c r="D57" i="9"/>
  <c r="E56" i="9"/>
  <c r="D56" i="9"/>
  <c r="S55" i="9"/>
  <c r="R55" i="9" s="1"/>
  <c r="Q55" i="9"/>
  <c r="L55" i="9"/>
  <c r="K55" i="9"/>
  <c r="J55" i="9"/>
  <c r="S54" i="9"/>
  <c r="R54" i="9"/>
  <c r="Q54" i="9"/>
  <c r="L54" i="9"/>
  <c r="K54" i="9"/>
  <c r="J54" i="9"/>
  <c r="S53" i="9"/>
  <c r="R53" i="9" s="1"/>
  <c r="Q53" i="9"/>
  <c r="L53" i="9"/>
  <c r="K53" i="9"/>
  <c r="J53" i="9"/>
  <c r="S52" i="9"/>
  <c r="R52" i="9"/>
  <c r="Q52" i="9"/>
  <c r="L52" i="9"/>
  <c r="K52" i="9"/>
  <c r="J52" i="9"/>
  <c r="F52" i="9"/>
  <c r="F46" i="9" s="1"/>
  <c r="D52" i="9"/>
  <c r="U51" i="9"/>
  <c r="T51" i="9"/>
  <c r="S51" i="9"/>
  <c r="R51" i="9" s="1"/>
  <c r="Q51" i="9"/>
  <c r="L51" i="9"/>
  <c r="K51" i="9"/>
  <c r="J51" i="9"/>
  <c r="T50" i="9"/>
  <c r="S50" i="9"/>
  <c r="R50" i="9"/>
  <c r="Q50" i="9"/>
  <c r="L50" i="9"/>
  <c r="K50" i="9"/>
  <c r="J50" i="9"/>
  <c r="T49" i="9"/>
  <c r="S49" i="9"/>
  <c r="R49" i="9"/>
  <c r="Q49" i="9"/>
  <c r="L49" i="9"/>
  <c r="K49" i="9"/>
  <c r="J49" i="9"/>
  <c r="U48" i="9"/>
  <c r="T48" i="9"/>
  <c r="S48" i="9"/>
  <c r="R48" i="9"/>
  <c r="Q48" i="9"/>
  <c r="L48" i="9"/>
  <c r="K48" i="9"/>
  <c r="J48" i="9"/>
  <c r="E47" i="9"/>
  <c r="V47" i="9" s="1"/>
  <c r="V48" i="9" s="1"/>
  <c r="D47" i="9"/>
  <c r="D46" i="9" s="1"/>
  <c r="I46" i="9" s="1"/>
  <c r="E46" i="9"/>
  <c r="F43" i="9"/>
  <c r="F37" i="9" s="1"/>
  <c r="D43" i="9"/>
  <c r="E38" i="9"/>
  <c r="D38" i="9"/>
  <c r="D37" i="9" s="1"/>
  <c r="E37" i="9"/>
  <c r="F33" i="9"/>
  <c r="F29" i="9" s="1"/>
  <c r="I29" i="9" s="1"/>
  <c r="D33" i="9"/>
  <c r="E30" i="9"/>
  <c r="D30" i="9"/>
  <c r="E29" i="9"/>
  <c r="D29" i="9"/>
  <c r="J27" i="9"/>
  <c r="F26" i="9"/>
  <c r="D26" i="9"/>
  <c r="E24" i="9"/>
  <c r="E23" i="9" s="1"/>
  <c r="D24" i="9"/>
  <c r="F23" i="9"/>
  <c r="D23" i="9"/>
  <c r="I23" i="9" s="1"/>
  <c r="K22" i="9"/>
  <c r="I22" i="9"/>
  <c r="K21" i="9"/>
  <c r="E21" i="9"/>
  <c r="D21" i="9"/>
  <c r="K20" i="9"/>
  <c r="E20" i="9"/>
  <c r="E19" i="9" s="1"/>
  <c r="E18" i="9" s="1"/>
  <c r="D20" i="9"/>
  <c r="D19" i="9" s="1"/>
  <c r="D18" i="9" s="1"/>
  <c r="F19" i="9"/>
  <c r="F18" i="9"/>
  <c r="S17" i="9"/>
  <c r="R17" i="9" s="1"/>
  <c r="Q17" i="9"/>
  <c r="L17" i="9"/>
  <c r="K17" i="9"/>
  <c r="J17" i="9"/>
  <c r="S16" i="9"/>
  <c r="R16" i="9"/>
  <c r="Q16" i="9"/>
  <c r="L16" i="9"/>
  <c r="K16" i="9"/>
  <c r="J16" i="9"/>
  <c r="S15" i="9"/>
  <c r="R15" i="9" s="1"/>
  <c r="Q15" i="9"/>
  <c r="L15" i="9"/>
  <c r="K15" i="9"/>
  <c r="J15" i="9"/>
  <c r="S14" i="9"/>
  <c r="R14" i="9"/>
  <c r="Q14" i="9"/>
  <c r="L14" i="9"/>
  <c r="J14" i="9"/>
  <c r="F14" i="9"/>
  <c r="F11" i="9" s="1"/>
  <c r="F10" i="9" s="1"/>
  <c r="E14" i="9"/>
  <c r="D14" i="9"/>
  <c r="K14" i="9" s="1"/>
  <c r="U13" i="9"/>
  <c r="T13" i="9"/>
  <c r="S13" i="9"/>
  <c r="R13" i="9"/>
  <c r="Q13" i="9"/>
  <c r="L13" i="9"/>
  <c r="K13" i="9"/>
  <c r="J13" i="9"/>
  <c r="I13" i="9"/>
  <c r="E12" i="9"/>
  <c r="V12" i="9" s="1"/>
  <c r="V13" i="9" s="1"/>
  <c r="D12" i="9"/>
  <c r="H11" i="9"/>
  <c r="E11" i="9"/>
  <c r="D11" i="9"/>
  <c r="I11" i="9" l="1"/>
  <c r="I18" i="9"/>
  <c r="D10" i="9"/>
  <c r="E10" i="9"/>
  <c r="I37" i="9"/>
  <c r="J97" i="9"/>
  <c r="J96" i="9"/>
  <c r="I90" i="9"/>
  <c r="J90" i="9"/>
  <c r="E62" i="9"/>
  <c r="I62" i="9" s="1"/>
  <c r="J66" i="9"/>
  <c r="I74" i="9"/>
  <c r="J108" i="8"/>
  <c r="K106" i="8"/>
  <c r="D102" i="8"/>
  <c r="I101" i="8"/>
  <c r="F101" i="8"/>
  <c r="E101" i="8"/>
  <c r="D101" i="8"/>
  <c r="J98" i="8"/>
  <c r="F96" i="8"/>
  <c r="E96" i="8"/>
  <c r="J95" i="8"/>
  <c r="J92" i="8"/>
  <c r="F91" i="8"/>
  <c r="F90" i="8" s="1"/>
  <c r="E91" i="8"/>
  <c r="E90" i="8" s="1"/>
  <c r="D91" i="8"/>
  <c r="J93" i="8" s="1"/>
  <c r="D90" i="8"/>
  <c r="J88" i="8"/>
  <c r="F87" i="8"/>
  <c r="E87" i="8"/>
  <c r="D87" i="8"/>
  <c r="I86" i="8"/>
  <c r="F86" i="8"/>
  <c r="E86" i="8"/>
  <c r="D86" i="8"/>
  <c r="F82" i="8"/>
  <c r="F79" i="8" s="1"/>
  <c r="D82" i="8"/>
  <c r="E80" i="8"/>
  <c r="D80" i="8"/>
  <c r="E79" i="8"/>
  <c r="D79" i="8"/>
  <c r="E77" i="8"/>
  <c r="E75" i="8" s="1"/>
  <c r="E74" i="8" s="1"/>
  <c r="D77" i="8"/>
  <c r="E76" i="8"/>
  <c r="D76" i="8"/>
  <c r="D75" i="8" s="1"/>
  <c r="D74" i="8" s="1"/>
  <c r="F75" i="8"/>
  <c r="F74" i="8" s="1"/>
  <c r="F71" i="8"/>
  <c r="D71" i="8"/>
  <c r="D67" i="8" s="1"/>
  <c r="E68" i="8"/>
  <c r="D68" i="8"/>
  <c r="F67" i="8"/>
  <c r="E67" i="8"/>
  <c r="I66" i="8"/>
  <c r="E65" i="8"/>
  <c r="D65" i="8"/>
  <c r="E64" i="8"/>
  <c r="E63" i="8" s="1"/>
  <c r="D64" i="8"/>
  <c r="D63" i="8" s="1"/>
  <c r="D62" i="8" s="1"/>
  <c r="F63" i="8"/>
  <c r="F62" i="8"/>
  <c r="F59" i="8"/>
  <c r="F56" i="8" s="1"/>
  <c r="D59" i="8"/>
  <c r="E57" i="8"/>
  <c r="D57" i="8"/>
  <c r="D56" i="8" s="1"/>
  <c r="E56" i="8"/>
  <c r="S55" i="8"/>
  <c r="R55" i="8" s="1"/>
  <c r="Q55" i="8"/>
  <c r="L55" i="8"/>
  <c r="K55" i="8"/>
  <c r="J55" i="8"/>
  <c r="S54" i="8"/>
  <c r="R54" i="8"/>
  <c r="Q54" i="8"/>
  <c r="L54" i="8"/>
  <c r="K54" i="8"/>
  <c r="J54" i="8"/>
  <c r="S53" i="8"/>
  <c r="R53" i="8" s="1"/>
  <c r="Q53" i="8"/>
  <c r="L53" i="8"/>
  <c r="K53" i="8"/>
  <c r="J53" i="8"/>
  <c r="S52" i="8"/>
  <c r="R52" i="8"/>
  <c r="Q52" i="8"/>
  <c r="L52" i="8"/>
  <c r="J52" i="8"/>
  <c r="F52" i="8"/>
  <c r="F46" i="8" s="1"/>
  <c r="D52" i="8"/>
  <c r="K52" i="8" s="1"/>
  <c r="U51" i="8"/>
  <c r="T51" i="8"/>
  <c r="S51" i="8"/>
  <c r="R51" i="8" s="1"/>
  <c r="Q51" i="8"/>
  <c r="L51" i="8"/>
  <c r="K51" i="8"/>
  <c r="J51" i="8"/>
  <c r="T50" i="8"/>
  <c r="S50" i="8"/>
  <c r="R50" i="8"/>
  <c r="Q50" i="8"/>
  <c r="L50" i="8"/>
  <c r="K50" i="8"/>
  <c r="J50" i="8"/>
  <c r="T49" i="8"/>
  <c r="S49" i="8"/>
  <c r="R49" i="8"/>
  <c r="Q49" i="8"/>
  <c r="L49" i="8"/>
  <c r="K49" i="8"/>
  <c r="J49" i="8"/>
  <c r="U48" i="8"/>
  <c r="T48" i="8"/>
  <c r="S48" i="8"/>
  <c r="R48" i="8"/>
  <c r="Q48" i="8"/>
  <c r="L48" i="8"/>
  <c r="K48" i="8"/>
  <c r="J48" i="8"/>
  <c r="V47" i="8"/>
  <c r="V48" i="8" s="1"/>
  <c r="E47" i="8"/>
  <c r="D47" i="8"/>
  <c r="E46" i="8"/>
  <c r="D46" i="8"/>
  <c r="F43" i="8"/>
  <c r="F37" i="8" s="1"/>
  <c r="D43" i="8"/>
  <c r="E38" i="8"/>
  <c r="D38" i="8"/>
  <c r="E37" i="8"/>
  <c r="D37" i="8"/>
  <c r="F33" i="8"/>
  <c r="F29" i="8" s="1"/>
  <c r="D33" i="8"/>
  <c r="E30" i="8"/>
  <c r="D30" i="8"/>
  <c r="D29" i="8" s="1"/>
  <c r="E29" i="8"/>
  <c r="J27" i="8"/>
  <c r="F26" i="8"/>
  <c r="F23" i="8" s="1"/>
  <c r="D26" i="8"/>
  <c r="E24" i="8"/>
  <c r="E23" i="8" s="1"/>
  <c r="D24" i="8"/>
  <c r="D23" i="8" s="1"/>
  <c r="I23" i="8" s="1"/>
  <c r="I10" i="8" s="1"/>
  <c r="K22" i="8"/>
  <c r="I22" i="8"/>
  <c r="K21" i="8"/>
  <c r="E21" i="8"/>
  <c r="D21" i="8"/>
  <c r="K20" i="8"/>
  <c r="E20" i="8"/>
  <c r="E19" i="8" s="1"/>
  <c r="E18" i="8" s="1"/>
  <c r="D20" i="8"/>
  <c r="D19" i="8" s="1"/>
  <c r="D18" i="8" s="1"/>
  <c r="I18" i="8" s="1"/>
  <c r="F19" i="8"/>
  <c r="F18" i="8"/>
  <c r="S17" i="8"/>
  <c r="R17" i="8" s="1"/>
  <c r="Q17" i="8"/>
  <c r="L17" i="8"/>
  <c r="K17" i="8"/>
  <c r="J17" i="8"/>
  <c r="S16" i="8"/>
  <c r="R16" i="8"/>
  <c r="Q16" i="8"/>
  <c r="L16" i="8"/>
  <c r="K16" i="8"/>
  <c r="J16" i="8"/>
  <c r="S15" i="8"/>
  <c r="R15" i="8" s="1"/>
  <c r="Q15" i="8"/>
  <c r="L15" i="8"/>
  <c r="K15" i="8"/>
  <c r="J15" i="8"/>
  <c r="S14" i="8"/>
  <c r="R14" i="8"/>
  <c r="Q14" i="8"/>
  <c r="L14" i="8"/>
  <c r="J14" i="8"/>
  <c r="F14" i="8"/>
  <c r="F11" i="8" s="1"/>
  <c r="E14" i="8"/>
  <c r="K14" i="8" s="1"/>
  <c r="D14" i="8"/>
  <c r="U13" i="8"/>
  <c r="T13" i="8"/>
  <c r="S13" i="8"/>
  <c r="R13" i="8"/>
  <c r="Q13" i="8"/>
  <c r="L13" i="8"/>
  <c r="K13" i="8"/>
  <c r="J13" i="8"/>
  <c r="I13" i="8"/>
  <c r="V12" i="8"/>
  <c r="V13" i="8" s="1"/>
  <c r="E12" i="8"/>
  <c r="D12" i="8"/>
  <c r="H11" i="8"/>
  <c r="E11" i="8"/>
  <c r="D11" i="8"/>
  <c r="F75" i="7"/>
  <c r="E77" i="7"/>
  <c r="E76" i="7"/>
  <c r="D77" i="7"/>
  <c r="D76" i="7"/>
  <c r="I101" i="7"/>
  <c r="I90" i="7"/>
  <c r="I79" i="7"/>
  <c r="I67" i="7"/>
  <c r="I62" i="7"/>
  <c r="I56" i="7"/>
  <c r="I46" i="7"/>
  <c r="I37" i="7"/>
  <c r="I29" i="7"/>
  <c r="I23" i="7"/>
  <c r="I18" i="7"/>
  <c r="I11" i="7"/>
  <c r="H10" i="6"/>
  <c r="E101" i="7"/>
  <c r="F101" i="7"/>
  <c r="F91" i="7"/>
  <c r="F90" i="7" s="1"/>
  <c r="E87" i="7"/>
  <c r="F87" i="7"/>
  <c r="E86" i="7"/>
  <c r="F86" i="7"/>
  <c r="F74" i="7"/>
  <c r="F10" i="7" s="1"/>
  <c r="E67" i="7"/>
  <c r="F67" i="7"/>
  <c r="E62" i="7"/>
  <c r="F62" i="7"/>
  <c r="E23" i="7"/>
  <c r="F23" i="7"/>
  <c r="F29" i="7"/>
  <c r="F96" i="7"/>
  <c r="F79" i="7"/>
  <c r="F82" i="7"/>
  <c r="F63" i="7"/>
  <c r="J66" i="7"/>
  <c r="E65" i="7"/>
  <c r="E64" i="7"/>
  <c r="D65" i="7"/>
  <c r="D64" i="7"/>
  <c r="F71" i="7"/>
  <c r="I10" i="9" l="1"/>
  <c r="I79" i="8"/>
  <c r="I74" i="8"/>
  <c r="I67" i="8"/>
  <c r="F10" i="8"/>
  <c r="I56" i="8"/>
  <c r="I46" i="8"/>
  <c r="I37" i="8"/>
  <c r="J96" i="8"/>
  <c r="I11" i="8"/>
  <c r="J97" i="8"/>
  <c r="J90" i="8"/>
  <c r="I90" i="8"/>
  <c r="E10" i="8"/>
  <c r="I29" i="8"/>
  <c r="J66" i="8"/>
  <c r="E62" i="8"/>
  <c r="I62" i="8" s="1"/>
  <c r="D10" i="8"/>
  <c r="I66" i="7"/>
  <c r="F56" i="7"/>
  <c r="F59" i="7"/>
  <c r="F46" i="7"/>
  <c r="F52" i="7"/>
  <c r="F37" i="7"/>
  <c r="F43" i="7"/>
  <c r="F33" i="7"/>
  <c r="F26" i="7"/>
  <c r="F18" i="7"/>
  <c r="F19" i="7"/>
  <c r="E21" i="7"/>
  <c r="E20" i="7"/>
  <c r="D21" i="7"/>
  <c r="D19" i="7" s="1"/>
  <c r="D18" i="7" s="1"/>
  <c r="D20" i="7"/>
  <c r="I22" i="7"/>
  <c r="E19" i="7"/>
  <c r="E18" i="7" s="1"/>
  <c r="F11" i="7"/>
  <c r="F14" i="7"/>
  <c r="J108" i="7"/>
  <c r="K106" i="7"/>
  <c r="D102" i="7"/>
  <c r="D101" i="7"/>
  <c r="J98" i="7"/>
  <c r="E96" i="7"/>
  <c r="J95" i="7"/>
  <c r="J93" i="7"/>
  <c r="E91" i="7"/>
  <c r="D91" i="7"/>
  <c r="J92" i="7" s="1"/>
  <c r="J88" i="7"/>
  <c r="D87" i="7"/>
  <c r="D86" i="7" s="1"/>
  <c r="D82" i="7"/>
  <c r="E80" i="7"/>
  <c r="D80" i="7"/>
  <c r="D79" i="7" s="1"/>
  <c r="E79" i="7"/>
  <c r="E75" i="7"/>
  <c r="E74" i="7" s="1"/>
  <c r="D75" i="7"/>
  <c r="D74" i="7" s="1"/>
  <c r="D71" i="7"/>
  <c r="E68" i="7"/>
  <c r="D68" i="7"/>
  <c r="D67" i="7"/>
  <c r="E63" i="7"/>
  <c r="D63" i="7"/>
  <c r="D62" i="7" s="1"/>
  <c r="D59" i="7"/>
  <c r="E57" i="7"/>
  <c r="D57" i="7"/>
  <c r="D56" i="7" s="1"/>
  <c r="E56" i="7"/>
  <c r="S55" i="7"/>
  <c r="R55" i="7" s="1"/>
  <c r="Q55" i="7"/>
  <c r="L55" i="7"/>
  <c r="K55" i="7"/>
  <c r="J55" i="7"/>
  <c r="S54" i="7"/>
  <c r="R54" i="7" s="1"/>
  <c r="Q54" i="7"/>
  <c r="L54" i="7"/>
  <c r="K54" i="7"/>
  <c r="J54" i="7"/>
  <c r="S53" i="7"/>
  <c r="R53" i="7"/>
  <c r="Q53" i="7"/>
  <c r="L53" i="7"/>
  <c r="K53" i="7"/>
  <c r="J53" i="7"/>
  <c r="S52" i="7"/>
  <c r="R52" i="7" s="1"/>
  <c r="L52" i="7"/>
  <c r="K52" i="7"/>
  <c r="J52" i="7"/>
  <c r="D52" i="7"/>
  <c r="U51" i="7"/>
  <c r="T51" i="7"/>
  <c r="S51" i="7"/>
  <c r="R51" i="7"/>
  <c r="Q51" i="7"/>
  <c r="L51" i="7"/>
  <c r="K51" i="7"/>
  <c r="J51" i="7"/>
  <c r="T50" i="7"/>
  <c r="S50" i="7"/>
  <c r="R50" i="7"/>
  <c r="Q50" i="7"/>
  <c r="L50" i="7"/>
  <c r="K50" i="7"/>
  <c r="J50" i="7"/>
  <c r="T49" i="7"/>
  <c r="S49" i="7"/>
  <c r="R49" i="7" s="1"/>
  <c r="Q49" i="7"/>
  <c r="L49" i="7"/>
  <c r="K49" i="7"/>
  <c r="J49" i="7"/>
  <c r="U48" i="7"/>
  <c r="T48" i="7"/>
  <c r="S48" i="7"/>
  <c r="R48" i="7"/>
  <c r="Q48" i="7"/>
  <c r="L48" i="7"/>
  <c r="K48" i="7"/>
  <c r="J48" i="7"/>
  <c r="E47" i="7"/>
  <c r="E46" i="7" s="1"/>
  <c r="D47" i="7"/>
  <c r="D46" i="7"/>
  <c r="E37" i="7"/>
  <c r="D43" i="7"/>
  <c r="E38" i="7"/>
  <c r="D38" i="7"/>
  <c r="D37" i="7" s="1"/>
  <c r="D33" i="7"/>
  <c r="E30" i="7"/>
  <c r="E29" i="7" s="1"/>
  <c r="D30" i="7"/>
  <c r="D29" i="7"/>
  <c r="J27" i="7"/>
  <c r="D26" i="7"/>
  <c r="E24" i="7"/>
  <c r="D24" i="7"/>
  <c r="D23" i="7" s="1"/>
  <c r="K22" i="7"/>
  <c r="K21" i="7"/>
  <c r="K20" i="7"/>
  <c r="S17" i="7"/>
  <c r="R17" i="7"/>
  <c r="Q17" i="7"/>
  <c r="L17" i="7"/>
  <c r="K17" i="7"/>
  <c r="J17" i="7"/>
  <c r="S16" i="7"/>
  <c r="R16" i="7" s="1"/>
  <c r="Q16" i="7"/>
  <c r="L16" i="7"/>
  <c r="K16" i="7"/>
  <c r="J16" i="7"/>
  <c r="S15" i="7"/>
  <c r="R15" i="7"/>
  <c r="Q15" i="7"/>
  <c r="L15" i="7"/>
  <c r="K15" i="7"/>
  <c r="J15" i="7"/>
  <c r="S14" i="7"/>
  <c r="R14" i="7" s="1"/>
  <c r="L14" i="7"/>
  <c r="E14" i="7"/>
  <c r="J14" i="7" s="1"/>
  <c r="D14" i="7"/>
  <c r="U13" i="7"/>
  <c r="T13" i="7"/>
  <c r="S13" i="7"/>
  <c r="R13" i="7"/>
  <c r="Q13" i="7"/>
  <c r="L13" i="7"/>
  <c r="K13" i="7"/>
  <c r="J13" i="7"/>
  <c r="I13" i="7"/>
  <c r="E12" i="7"/>
  <c r="V12" i="7" s="1"/>
  <c r="V13" i="7" s="1"/>
  <c r="D12" i="7"/>
  <c r="D11" i="7" s="1"/>
  <c r="H11" i="7"/>
  <c r="E10" i="7" l="1"/>
  <c r="I74" i="7"/>
  <c r="D10" i="7"/>
  <c r="I86" i="7"/>
  <c r="E90" i="7"/>
  <c r="K14" i="7"/>
  <c r="J97" i="7"/>
  <c r="J90" i="7"/>
  <c r="J96" i="7"/>
  <c r="V47" i="7"/>
  <c r="V48" i="7" s="1"/>
  <c r="E11" i="7"/>
  <c r="Q14" i="7"/>
  <c r="Q52" i="7"/>
  <c r="D90" i="7"/>
  <c r="I48" i="6"/>
  <c r="I10" i="7" l="1"/>
  <c r="I108" i="6"/>
  <c r="J106" i="6"/>
  <c r="D102" i="6"/>
  <c r="D101" i="6"/>
  <c r="I98" i="6"/>
  <c r="E96" i="6"/>
  <c r="I95" i="6"/>
  <c r="I93" i="6"/>
  <c r="E91" i="6"/>
  <c r="E90" i="6" s="1"/>
  <c r="D91" i="6"/>
  <c r="I92" i="6" s="1"/>
  <c r="D90" i="6"/>
  <c r="I88" i="6"/>
  <c r="E87" i="6"/>
  <c r="D87" i="6"/>
  <c r="E86" i="6"/>
  <c r="D86" i="6"/>
  <c r="E82" i="6"/>
  <c r="D82" i="6"/>
  <c r="E80" i="6"/>
  <c r="E79" i="6" s="1"/>
  <c r="D80" i="6"/>
  <c r="D79" i="6"/>
  <c r="E75" i="6"/>
  <c r="E74" i="6" s="1"/>
  <c r="D75" i="6"/>
  <c r="D74" i="6"/>
  <c r="E71" i="6"/>
  <c r="D71" i="6"/>
  <c r="E68" i="6"/>
  <c r="D68" i="6"/>
  <c r="E67" i="6"/>
  <c r="D67" i="6"/>
  <c r="E63" i="6"/>
  <c r="D63" i="6"/>
  <c r="E62" i="6"/>
  <c r="D62" i="6"/>
  <c r="E59" i="6"/>
  <c r="D59" i="6"/>
  <c r="E57" i="6"/>
  <c r="E56" i="6" s="1"/>
  <c r="D57" i="6"/>
  <c r="D56" i="6" s="1"/>
  <c r="R55" i="6"/>
  <c r="Q55" i="6" s="1"/>
  <c r="P55" i="6"/>
  <c r="K55" i="6"/>
  <c r="J55" i="6"/>
  <c r="I55" i="6"/>
  <c r="R54" i="6"/>
  <c r="Q54" i="6" s="1"/>
  <c r="P54" i="6"/>
  <c r="K54" i="6"/>
  <c r="J54" i="6"/>
  <c r="I54" i="6"/>
  <c r="R53" i="6"/>
  <c r="Q53" i="6" s="1"/>
  <c r="P53" i="6"/>
  <c r="K53" i="6"/>
  <c r="J53" i="6"/>
  <c r="I53" i="6"/>
  <c r="R52" i="6"/>
  <c r="Q52" i="6" s="1"/>
  <c r="P52" i="6"/>
  <c r="K52" i="6"/>
  <c r="E52" i="6"/>
  <c r="J52" i="6" s="1"/>
  <c r="D52" i="6"/>
  <c r="T51" i="6"/>
  <c r="S51" i="6"/>
  <c r="R51" i="6"/>
  <c r="Q51" i="6" s="1"/>
  <c r="P51" i="6"/>
  <c r="K51" i="6"/>
  <c r="J51" i="6"/>
  <c r="I51" i="6"/>
  <c r="S50" i="6"/>
  <c r="R50" i="6"/>
  <c r="Q50" i="6"/>
  <c r="P50" i="6"/>
  <c r="K50" i="6"/>
  <c r="J50" i="6"/>
  <c r="I50" i="6"/>
  <c r="S49" i="6"/>
  <c r="R49" i="6"/>
  <c r="Q49" i="6" s="1"/>
  <c r="P49" i="6"/>
  <c r="K49" i="6"/>
  <c r="J49" i="6"/>
  <c r="I49" i="6"/>
  <c r="U48" i="6"/>
  <c r="T48" i="6"/>
  <c r="S48" i="6"/>
  <c r="R48" i="6"/>
  <c r="Q48" i="6"/>
  <c r="P48" i="6"/>
  <c r="K48" i="6"/>
  <c r="J48" i="6"/>
  <c r="U47" i="6"/>
  <c r="E47" i="6"/>
  <c r="D47" i="6"/>
  <c r="E46" i="6"/>
  <c r="D46" i="6"/>
  <c r="E43" i="6"/>
  <c r="D43" i="6"/>
  <c r="E38" i="6"/>
  <c r="E37" i="6" s="1"/>
  <c r="D38" i="6"/>
  <c r="D37" i="6"/>
  <c r="E33" i="6"/>
  <c r="D33" i="6"/>
  <c r="E30" i="6"/>
  <c r="D30" i="6"/>
  <c r="D29" i="6" s="1"/>
  <c r="E29" i="6"/>
  <c r="I27" i="6"/>
  <c r="E26" i="6"/>
  <c r="D26" i="6"/>
  <c r="E24" i="6"/>
  <c r="D24" i="6"/>
  <c r="E23" i="6"/>
  <c r="D23" i="6"/>
  <c r="J22" i="6"/>
  <c r="J21" i="6"/>
  <c r="J20" i="6"/>
  <c r="E19" i="6"/>
  <c r="E18" i="6" s="1"/>
  <c r="D19" i="6"/>
  <c r="D18" i="6" s="1"/>
  <c r="D10" i="6" s="1"/>
  <c r="R17" i="6"/>
  <c r="Q17" i="6" s="1"/>
  <c r="P17" i="6"/>
  <c r="K17" i="6"/>
  <c r="J17" i="6"/>
  <c r="I17" i="6"/>
  <c r="R16" i="6"/>
  <c r="Q16" i="6"/>
  <c r="P16" i="6"/>
  <c r="K16" i="6"/>
  <c r="J16" i="6"/>
  <c r="I16" i="6"/>
  <c r="R15" i="6"/>
  <c r="Q15" i="6" s="1"/>
  <c r="P15" i="6"/>
  <c r="K15" i="6"/>
  <c r="J15" i="6"/>
  <c r="I15" i="6"/>
  <c r="R14" i="6"/>
  <c r="Q14" i="6"/>
  <c r="K14" i="6"/>
  <c r="E14" i="6"/>
  <c r="E11" i="6" s="1"/>
  <c r="E10" i="6" s="1"/>
  <c r="D14" i="6"/>
  <c r="T13" i="6"/>
  <c r="S13" i="6"/>
  <c r="R13" i="6"/>
  <c r="Q13" i="6"/>
  <c r="P13" i="6"/>
  <c r="K13" i="6"/>
  <c r="J13" i="6"/>
  <c r="I13" i="6"/>
  <c r="H13" i="6"/>
  <c r="U12" i="6"/>
  <c r="U13" i="6" s="1"/>
  <c r="E12" i="6"/>
  <c r="D12" i="6"/>
  <c r="G11" i="6"/>
  <c r="D11" i="6"/>
  <c r="I97" i="6" l="1"/>
  <c r="I90" i="6"/>
  <c r="I96" i="6"/>
  <c r="P14" i="6"/>
  <c r="I14" i="6"/>
  <c r="I52" i="6"/>
  <c r="J14" i="6"/>
  <c r="I108" i="5"/>
  <c r="J106" i="5"/>
  <c r="D102" i="5"/>
  <c r="I98" i="5"/>
  <c r="E96" i="5"/>
  <c r="I95" i="5"/>
  <c r="E91" i="5"/>
  <c r="D91" i="5"/>
  <c r="I93" i="5" s="1"/>
  <c r="D90" i="5"/>
  <c r="I88" i="5"/>
  <c r="E87" i="5"/>
  <c r="E86" i="5" s="1"/>
  <c r="D87" i="5"/>
  <c r="D86" i="5" s="1"/>
  <c r="E82" i="5"/>
  <c r="D82" i="5"/>
  <c r="E80" i="5"/>
  <c r="D80" i="5"/>
  <c r="E75" i="5"/>
  <c r="E74" i="5" s="1"/>
  <c r="D75" i="5"/>
  <c r="D74" i="5" s="1"/>
  <c r="E71" i="5"/>
  <c r="D71" i="5"/>
  <c r="E68" i="5"/>
  <c r="D68" i="5"/>
  <c r="E63" i="5"/>
  <c r="E62" i="5" s="1"/>
  <c r="D63" i="5"/>
  <c r="D62" i="5" s="1"/>
  <c r="E59" i="5"/>
  <c r="D59" i="5"/>
  <c r="E57" i="5"/>
  <c r="D57" i="5"/>
  <c r="D56" i="5" s="1"/>
  <c r="R55" i="5"/>
  <c r="Q55" i="5" s="1"/>
  <c r="J55" i="5"/>
  <c r="I55" i="5"/>
  <c r="P55" i="5"/>
  <c r="R54" i="5"/>
  <c r="Q54" i="5" s="1"/>
  <c r="J54" i="5"/>
  <c r="P54" i="5"/>
  <c r="R53" i="5"/>
  <c r="Q53" i="5" s="1"/>
  <c r="J53" i="5"/>
  <c r="I53" i="5"/>
  <c r="P53" i="5"/>
  <c r="R52" i="5"/>
  <c r="Q52" i="5" s="1"/>
  <c r="E52" i="5"/>
  <c r="D52" i="5"/>
  <c r="T51" i="5"/>
  <c r="S51" i="5"/>
  <c r="R51" i="5"/>
  <c r="Q51" i="5" s="1"/>
  <c r="J51" i="5"/>
  <c r="P51" i="5"/>
  <c r="S50" i="5"/>
  <c r="R50" i="5"/>
  <c r="Q50" i="5" s="1"/>
  <c r="J50" i="5"/>
  <c r="K50" i="5"/>
  <c r="S49" i="5"/>
  <c r="R49" i="5"/>
  <c r="Q49" i="5" s="1"/>
  <c r="J49" i="5"/>
  <c r="P49" i="5"/>
  <c r="T48" i="5"/>
  <c r="S48" i="5"/>
  <c r="R48" i="5"/>
  <c r="Q48" i="5" s="1"/>
  <c r="J48" i="5"/>
  <c r="I48" i="5"/>
  <c r="K48" i="5"/>
  <c r="E47" i="5"/>
  <c r="U47" i="5" s="1"/>
  <c r="U48" i="5" s="1"/>
  <c r="D47" i="5"/>
  <c r="E46" i="5"/>
  <c r="E43" i="5"/>
  <c r="D43" i="5"/>
  <c r="E38" i="5"/>
  <c r="E37" i="5" s="1"/>
  <c r="D38" i="5"/>
  <c r="E33" i="5"/>
  <c r="D33" i="5"/>
  <c r="E30" i="5"/>
  <c r="E29" i="5" s="1"/>
  <c r="D30" i="5"/>
  <c r="I27" i="5"/>
  <c r="E26" i="5"/>
  <c r="D26" i="5"/>
  <c r="E24" i="5"/>
  <c r="D24" i="5"/>
  <c r="J22" i="5"/>
  <c r="J21" i="5"/>
  <c r="J20" i="5"/>
  <c r="E19" i="5"/>
  <c r="E18" i="5" s="1"/>
  <c r="D19" i="5"/>
  <c r="D18" i="5" s="1"/>
  <c r="R17" i="5"/>
  <c r="Q17" i="5" s="1"/>
  <c r="J17" i="5"/>
  <c r="K17" i="5"/>
  <c r="R16" i="5"/>
  <c r="Q16" i="5" s="1"/>
  <c r="J16" i="5"/>
  <c r="K16" i="5"/>
  <c r="R15" i="5"/>
  <c r="Q15" i="5" s="1"/>
  <c r="J15" i="5"/>
  <c r="I15" i="5"/>
  <c r="K15" i="5"/>
  <c r="E14" i="5"/>
  <c r="D14" i="5"/>
  <c r="R14" i="5"/>
  <c r="Q14" i="5" s="1"/>
  <c r="T13" i="5"/>
  <c r="S13" i="5"/>
  <c r="R13" i="5"/>
  <c r="Q13" i="5" s="1"/>
  <c r="P13" i="5"/>
  <c r="J13" i="5"/>
  <c r="H13" i="5"/>
  <c r="I13" i="5"/>
  <c r="E12" i="5"/>
  <c r="U12" i="5" s="1"/>
  <c r="U13" i="5" s="1"/>
  <c r="D12" i="5"/>
  <c r="G11" i="5"/>
  <c r="E23" i="5" l="1"/>
  <c r="D11" i="5"/>
  <c r="I50" i="5"/>
  <c r="E79" i="5"/>
  <c r="E67" i="5"/>
  <c r="D101" i="5"/>
  <c r="P14" i="5"/>
  <c r="P16" i="5"/>
  <c r="E56" i="5"/>
  <c r="E11" i="5"/>
  <c r="P15" i="5"/>
  <c r="I17" i="5"/>
  <c r="D37" i="5"/>
  <c r="I49" i="5"/>
  <c r="D79" i="5"/>
  <c r="I92" i="5"/>
  <c r="P17" i="5"/>
  <c r="D29" i="5"/>
  <c r="K13" i="5"/>
  <c r="J14" i="5"/>
  <c r="I16" i="5"/>
  <c r="D23" i="5"/>
  <c r="D46" i="5"/>
  <c r="P48" i="5"/>
  <c r="P50" i="5"/>
  <c r="J52" i="5"/>
  <c r="I54" i="5"/>
  <c r="E90" i="5"/>
  <c r="I96" i="5" s="1"/>
  <c r="K51" i="5"/>
  <c r="K49" i="5"/>
  <c r="I51" i="5"/>
  <c r="K53" i="5"/>
  <c r="K54" i="5"/>
  <c r="K55" i="5"/>
  <c r="D67" i="5"/>
  <c r="I90" i="5" l="1"/>
  <c r="I97" i="5"/>
  <c r="P52" i="5"/>
  <c r="E10" i="5"/>
  <c r="I52" i="5"/>
  <c r="K14" i="5"/>
  <c r="I14" i="5"/>
  <c r="K52" i="5"/>
  <c r="D10" i="5"/>
  <c r="H9" i="2"/>
  <c r="E9" i="2"/>
  <c r="F9" i="2"/>
  <c r="G9" i="2"/>
  <c r="K13" i="3" l="1"/>
  <c r="H12" i="3" l="1"/>
  <c r="H15" i="3"/>
  <c r="H16" i="3"/>
  <c r="H17" i="3"/>
  <c r="O17" i="3" s="1"/>
  <c r="H22" i="3"/>
  <c r="H19" i="3" s="1"/>
  <c r="H18" i="3" s="1"/>
  <c r="H25" i="3"/>
  <c r="H24" i="3" s="1"/>
  <c r="H27" i="3"/>
  <c r="H28" i="3"/>
  <c r="H31" i="3"/>
  <c r="H32" i="3"/>
  <c r="L32" i="3" s="1"/>
  <c r="H34" i="3"/>
  <c r="H35" i="3"/>
  <c r="H36" i="3"/>
  <c r="L36" i="3" s="1"/>
  <c r="H39" i="3"/>
  <c r="H40" i="3"/>
  <c r="L40" i="3" s="1"/>
  <c r="H41" i="3"/>
  <c r="L41" i="3" s="1"/>
  <c r="H42" i="3"/>
  <c r="L42" i="3" s="1"/>
  <c r="H44" i="3"/>
  <c r="H45" i="3"/>
  <c r="H43" i="3" s="1"/>
  <c r="H48" i="3"/>
  <c r="M48" i="3" s="1"/>
  <c r="H49" i="3"/>
  <c r="L49" i="3" s="1"/>
  <c r="H50" i="3"/>
  <c r="M50" i="3" s="1"/>
  <c r="H51" i="3"/>
  <c r="M51" i="3" s="1"/>
  <c r="H53" i="3"/>
  <c r="H54" i="3"/>
  <c r="M54" i="3" s="1"/>
  <c r="H55" i="3"/>
  <c r="M55" i="3" s="1"/>
  <c r="H57" i="3"/>
  <c r="H60" i="3"/>
  <c r="H61" i="3"/>
  <c r="L61" i="3" s="1"/>
  <c r="H63" i="3"/>
  <c r="H62" i="3" s="1"/>
  <c r="H69" i="3"/>
  <c r="H70" i="3"/>
  <c r="L70" i="3" s="1"/>
  <c r="H72" i="3"/>
  <c r="L72" i="3" s="1"/>
  <c r="H73" i="3"/>
  <c r="H71" i="3" s="1"/>
  <c r="H75" i="3"/>
  <c r="H74" i="3" s="1"/>
  <c r="H80" i="3"/>
  <c r="H83" i="3"/>
  <c r="H84" i="3"/>
  <c r="L84" i="3" s="1"/>
  <c r="H85" i="3"/>
  <c r="L85" i="3" s="1"/>
  <c r="H88" i="3"/>
  <c r="H87" i="3" s="1"/>
  <c r="H86" i="3" s="1"/>
  <c r="H91" i="3"/>
  <c r="H96" i="3"/>
  <c r="M108" i="3"/>
  <c r="N106" i="3"/>
  <c r="L105" i="3"/>
  <c r="L104" i="3"/>
  <c r="L103" i="3"/>
  <c r="D102" i="3"/>
  <c r="D101" i="3" s="1"/>
  <c r="L100" i="3"/>
  <c r="L99" i="3"/>
  <c r="M98" i="3"/>
  <c r="L98" i="3"/>
  <c r="L97" i="3"/>
  <c r="F96" i="3"/>
  <c r="D96" i="3"/>
  <c r="M95" i="3"/>
  <c r="L95" i="3"/>
  <c r="L94" i="3"/>
  <c r="L93" i="3"/>
  <c r="F91" i="3"/>
  <c r="E91" i="3"/>
  <c r="M92" i="3" s="1"/>
  <c r="D91" i="3"/>
  <c r="L89" i="3"/>
  <c r="M88" i="3"/>
  <c r="G87" i="3"/>
  <c r="G86" i="3" s="1"/>
  <c r="F87" i="3"/>
  <c r="F86" i="3" s="1"/>
  <c r="E87" i="3"/>
  <c r="E86" i="3" s="1"/>
  <c r="D87" i="3"/>
  <c r="D86" i="3" s="1"/>
  <c r="L83" i="3"/>
  <c r="G82" i="3"/>
  <c r="F82" i="3"/>
  <c r="E82" i="3"/>
  <c r="D82" i="3"/>
  <c r="F81" i="3"/>
  <c r="L81" i="3" s="1"/>
  <c r="G80" i="3"/>
  <c r="E80" i="3"/>
  <c r="E79" i="3" s="1"/>
  <c r="D80" i="3"/>
  <c r="L78" i="3"/>
  <c r="L77" i="3"/>
  <c r="L76" i="3"/>
  <c r="G75" i="3"/>
  <c r="G74" i="3" s="1"/>
  <c r="F75" i="3"/>
  <c r="F74" i="3" s="1"/>
  <c r="E75" i="3"/>
  <c r="E74" i="3" s="1"/>
  <c r="D75" i="3"/>
  <c r="G71" i="3"/>
  <c r="F71" i="3"/>
  <c r="E71" i="3"/>
  <c r="D71" i="3"/>
  <c r="G68" i="3"/>
  <c r="F68" i="3"/>
  <c r="E68" i="3"/>
  <c r="D68" i="3"/>
  <c r="L66" i="3"/>
  <c r="L65" i="3"/>
  <c r="L64" i="3"/>
  <c r="F63" i="3"/>
  <c r="F62" i="3" s="1"/>
  <c r="E63" i="3"/>
  <c r="E62" i="3" s="1"/>
  <c r="D63" i="3"/>
  <c r="D62" i="3" s="1"/>
  <c r="G59" i="3"/>
  <c r="F59" i="3"/>
  <c r="E59" i="3"/>
  <c r="D59" i="3"/>
  <c r="F58" i="3"/>
  <c r="L58" i="3" s="1"/>
  <c r="G57" i="3"/>
  <c r="E57" i="3"/>
  <c r="E56" i="3" s="1"/>
  <c r="D57" i="3"/>
  <c r="D56" i="3"/>
  <c r="V55" i="3"/>
  <c r="U55" i="3" s="1"/>
  <c r="N55" i="3"/>
  <c r="V54" i="3"/>
  <c r="U54" i="3" s="1"/>
  <c r="O54" i="3"/>
  <c r="N54" i="3"/>
  <c r="V53" i="3"/>
  <c r="U53" i="3" s="1"/>
  <c r="N53" i="3"/>
  <c r="G52" i="3"/>
  <c r="F52" i="3"/>
  <c r="E52" i="3"/>
  <c r="D52" i="3"/>
  <c r="V52" i="3" s="1"/>
  <c r="X51" i="3"/>
  <c r="W51" i="3"/>
  <c r="V51" i="3"/>
  <c r="U51" i="3" s="1"/>
  <c r="O51" i="3"/>
  <c r="N51" i="3"/>
  <c r="W50" i="3"/>
  <c r="V50" i="3"/>
  <c r="U50" i="3" s="1"/>
  <c r="T50" i="3"/>
  <c r="N50" i="3"/>
  <c r="W49" i="3"/>
  <c r="V49" i="3"/>
  <c r="U49" i="3" s="1"/>
  <c r="N49" i="3"/>
  <c r="X48" i="3"/>
  <c r="W48" i="3"/>
  <c r="V48" i="3"/>
  <c r="U48" i="3" s="1"/>
  <c r="N48" i="3"/>
  <c r="L48" i="3"/>
  <c r="G47" i="3"/>
  <c r="F47" i="3"/>
  <c r="E47" i="3"/>
  <c r="D47" i="3"/>
  <c r="G43" i="3"/>
  <c r="F43" i="3"/>
  <c r="E43" i="3"/>
  <c r="D43" i="3"/>
  <c r="G38" i="3"/>
  <c r="G37" i="3" s="1"/>
  <c r="F38" i="3"/>
  <c r="E38" i="3"/>
  <c r="D38" i="3"/>
  <c r="D37" i="3" s="1"/>
  <c r="L35" i="3"/>
  <c r="L34" i="3"/>
  <c r="G33" i="3"/>
  <c r="F33" i="3"/>
  <c r="E33" i="3"/>
  <c r="D33" i="3"/>
  <c r="L31" i="3"/>
  <c r="G30" i="3"/>
  <c r="F30" i="3"/>
  <c r="E30" i="3"/>
  <c r="D30" i="3"/>
  <c r="D29" i="3" s="1"/>
  <c r="L28" i="3"/>
  <c r="M27" i="3"/>
  <c r="G26" i="3"/>
  <c r="F26" i="3"/>
  <c r="E26" i="3"/>
  <c r="D26" i="3"/>
  <c r="L25" i="3"/>
  <c r="G24" i="3"/>
  <c r="F24" i="3"/>
  <c r="E24" i="3"/>
  <c r="E23" i="3" s="1"/>
  <c r="D24" i="3"/>
  <c r="N22" i="3"/>
  <c r="L22" i="3"/>
  <c r="N21" i="3"/>
  <c r="L21" i="3"/>
  <c r="N20" i="3"/>
  <c r="F19" i="3"/>
  <c r="F18" i="3" s="1"/>
  <c r="E19" i="3"/>
  <c r="E18" i="3" s="1"/>
  <c r="D19" i="3"/>
  <c r="V17" i="3"/>
  <c r="U17" i="3" s="1"/>
  <c r="N17" i="3"/>
  <c r="V16" i="3"/>
  <c r="U16" i="3" s="1"/>
  <c r="O16" i="3"/>
  <c r="N16" i="3"/>
  <c r="V15" i="3"/>
  <c r="U15" i="3" s="1"/>
  <c r="O15" i="3"/>
  <c r="N15" i="3"/>
  <c r="G14" i="3"/>
  <c r="F14" i="3"/>
  <c r="E14" i="3"/>
  <c r="D14" i="3"/>
  <c r="V14" i="3" s="1"/>
  <c r="X13" i="3"/>
  <c r="W13" i="3"/>
  <c r="V13" i="3"/>
  <c r="U13" i="3" s="1"/>
  <c r="N13" i="3"/>
  <c r="F13" i="3"/>
  <c r="O13" i="3" s="1"/>
  <c r="G12" i="3"/>
  <c r="Y12" i="3" s="1"/>
  <c r="Y13" i="3" s="1"/>
  <c r="E12" i="3"/>
  <c r="D12" i="3"/>
  <c r="J11" i="3"/>
  <c r="L8" i="3"/>
  <c r="M17" i="3" l="1"/>
  <c r="F23" i="3"/>
  <c r="D90" i="3"/>
  <c r="F90" i="3"/>
  <c r="H82" i="3"/>
  <c r="H79" i="3" s="1"/>
  <c r="H59" i="3"/>
  <c r="L59" i="3" s="1"/>
  <c r="H52" i="3"/>
  <c r="H33" i="3"/>
  <c r="H26" i="3"/>
  <c r="L26" i="3" s="1"/>
  <c r="L27" i="3"/>
  <c r="H14" i="3"/>
  <c r="H11" i="3" s="1"/>
  <c r="H68" i="3"/>
  <c r="H67" i="3" s="1"/>
  <c r="G63" i="3"/>
  <c r="G62" i="3" s="1"/>
  <c r="L62" i="3" s="1"/>
  <c r="T49" i="3"/>
  <c r="O49" i="3"/>
  <c r="M49" i="3"/>
  <c r="O48" i="3"/>
  <c r="H38" i="3"/>
  <c r="L38" i="3" s="1"/>
  <c r="H30" i="3"/>
  <c r="E11" i="3"/>
  <c r="M93" i="3"/>
  <c r="H56" i="3"/>
  <c r="E37" i="3"/>
  <c r="E90" i="3"/>
  <c r="F37" i="3"/>
  <c r="F67" i="3"/>
  <c r="F12" i="3"/>
  <c r="F11" i="3" s="1"/>
  <c r="N14" i="3"/>
  <c r="E29" i="3"/>
  <c r="G46" i="3"/>
  <c r="L73" i="3"/>
  <c r="H47" i="3"/>
  <c r="H46" i="3" s="1"/>
  <c r="M15" i="3"/>
  <c r="L39" i="3"/>
  <c r="D46" i="3"/>
  <c r="L13" i="3"/>
  <c r="D23" i="3"/>
  <c r="T53" i="3"/>
  <c r="G79" i="3"/>
  <c r="F29" i="3"/>
  <c r="M13" i="3"/>
  <c r="G29" i="3"/>
  <c r="U52" i="3"/>
  <c r="G67" i="3"/>
  <c r="F80" i="3"/>
  <c r="F79" i="3" s="1"/>
  <c r="E102" i="3"/>
  <c r="L102" i="3" s="1"/>
  <c r="T13" i="3"/>
  <c r="L43" i="3"/>
  <c r="E46" i="3"/>
  <c r="E67" i="3"/>
  <c r="T14" i="3"/>
  <c r="M14" i="3"/>
  <c r="O14" i="3"/>
  <c r="G11" i="3"/>
  <c r="D18" i="3"/>
  <c r="O53" i="3"/>
  <c r="L55" i="3"/>
  <c r="F57" i="3"/>
  <c r="F56" i="3" s="1"/>
  <c r="L9" i="3"/>
  <c r="D11" i="3"/>
  <c r="T15" i="3"/>
  <c r="L15" i="3"/>
  <c r="T17" i="3"/>
  <c r="L17" i="3"/>
  <c r="G23" i="3"/>
  <c r="T48" i="3"/>
  <c r="O50" i="3"/>
  <c r="T51" i="3"/>
  <c r="L51" i="3"/>
  <c r="M53" i="3"/>
  <c r="O55" i="3"/>
  <c r="L60" i="3"/>
  <c r="L87" i="3"/>
  <c r="L88" i="3"/>
  <c r="T55" i="3"/>
  <c r="D74" i="3"/>
  <c r="L74" i="3" s="1"/>
  <c r="L75" i="3"/>
  <c r="L86" i="3"/>
  <c r="L92" i="3"/>
  <c r="G91" i="3"/>
  <c r="T16" i="3"/>
  <c r="L16" i="3"/>
  <c r="L50" i="3"/>
  <c r="E101" i="3"/>
  <c r="L101" i="3" s="1"/>
  <c r="L14" i="3"/>
  <c r="U14" i="3"/>
  <c r="T54" i="3"/>
  <c r="L71" i="3"/>
  <c r="M16" i="3"/>
  <c r="L20" i="3"/>
  <c r="G19" i="3"/>
  <c r="G18" i="3" s="1"/>
  <c r="L33" i="3"/>
  <c r="F46" i="3"/>
  <c r="Y47" i="3"/>
  <c r="Y48" i="3" s="1"/>
  <c r="N52" i="3"/>
  <c r="L53" i="3"/>
  <c r="L54" i="3"/>
  <c r="G56" i="3"/>
  <c r="D67" i="3"/>
  <c r="L69" i="3"/>
  <c r="D79" i="3"/>
  <c r="G96" i="3"/>
  <c r="L96" i="3" s="1"/>
  <c r="J6" i="2"/>
  <c r="J7" i="2" s="1"/>
  <c r="K97" i="2"/>
  <c r="J8" i="2"/>
  <c r="F62" i="2"/>
  <c r="H62" i="2"/>
  <c r="J63" i="2"/>
  <c r="J88" i="2"/>
  <c r="E32" i="2"/>
  <c r="F32" i="2"/>
  <c r="G32" i="2"/>
  <c r="E18" i="2"/>
  <c r="E17" i="2" s="1"/>
  <c r="F18" i="2"/>
  <c r="F17" i="2"/>
  <c r="E13" i="2"/>
  <c r="F13" i="2"/>
  <c r="G13" i="2"/>
  <c r="D101" i="2"/>
  <c r="E103" i="2"/>
  <c r="J103" i="2" s="1"/>
  <c r="E104" i="2"/>
  <c r="J104" i="2" s="1"/>
  <c r="E102" i="2"/>
  <c r="J102" i="2" s="1"/>
  <c r="L82" i="3" l="1"/>
  <c r="H23" i="3"/>
  <c r="L23" i="3"/>
  <c r="H29" i="3"/>
  <c r="H10" i="3" s="1"/>
  <c r="G90" i="3"/>
  <c r="M96" i="3" s="1"/>
  <c r="L63" i="3"/>
  <c r="H37" i="3"/>
  <c r="L37" i="3" s="1"/>
  <c r="L29" i="3"/>
  <c r="L47" i="3"/>
  <c r="E10" i="3"/>
  <c r="L12" i="3"/>
  <c r="L56" i="3"/>
  <c r="L91" i="3"/>
  <c r="L80" i="3"/>
  <c r="L46" i="3"/>
  <c r="L68" i="3"/>
  <c r="T52" i="3"/>
  <c r="M52" i="3"/>
  <c r="O52" i="3"/>
  <c r="F10" i="3"/>
  <c r="L79" i="3"/>
  <c r="L67" i="3"/>
  <c r="L57" i="3"/>
  <c r="L30" i="3"/>
  <c r="L52" i="3"/>
  <c r="L11" i="3"/>
  <c r="D10" i="3"/>
  <c r="L18" i="3"/>
  <c r="L19" i="3"/>
  <c r="E101" i="2"/>
  <c r="E100" i="2" s="1"/>
  <c r="D100" i="2"/>
  <c r="J100" i="2" s="1"/>
  <c r="L90" i="3" l="1"/>
  <c r="M97" i="3"/>
  <c r="G10" i="3"/>
  <c r="L10" i="3" s="1"/>
  <c r="M90" i="3"/>
  <c r="J101" i="2"/>
  <c r="G99" i="2" l="1"/>
  <c r="J99" i="2" s="1"/>
  <c r="E95" i="2"/>
  <c r="F95" i="2"/>
  <c r="D95" i="2"/>
  <c r="E42" i="2"/>
  <c r="F42" i="2"/>
  <c r="G42" i="2"/>
  <c r="D42" i="2"/>
  <c r="E25" i="2"/>
  <c r="F25" i="2"/>
  <c r="G25" i="2"/>
  <c r="D25" i="2"/>
  <c r="D32" i="2"/>
  <c r="I10" i="2"/>
  <c r="I9" i="2" s="1"/>
  <c r="G92" i="2" l="1"/>
  <c r="J92" i="2" s="1"/>
  <c r="G93" i="2"/>
  <c r="J93" i="2" s="1"/>
  <c r="G94" i="2"/>
  <c r="J94" i="2" s="1"/>
  <c r="G91" i="2"/>
  <c r="J91" i="2" s="1"/>
  <c r="G96" i="2"/>
  <c r="J96" i="2" l="1"/>
  <c r="K94" i="2"/>
  <c r="E90" i="2"/>
  <c r="K92" i="2" s="1"/>
  <c r="F90" i="2"/>
  <c r="G90" i="2"/>
  <c r="D90" i="2"/>
  <c r="E86" i="2"/>
  <c r="E85" i="2" s="1"/>
  <c r="F86" i="2"/>
  <c r="F85" i="2" s="1"/>
  <c r="G86" i="2"/>
  <c r="G85" i="2" s="1"/>
  <c r="D86" i="2"/>
  <c r="K87" i="2"/>
  <c r="H87" i="2"/>
  <c r="H95" i="2"/>
  <c r="G98" i="2"/>
  <c r="J98" i="2" s="1"/>
  <c r="G97" i="2"/>
  <c r="J97" i="2" s="1"/>
  <c r="G95" i="2" l="1"/>
  <c r="J95" i="2" s="1"/>
  <c r="D85" i="2"/>
  <c r="H86" i="2"/>
  <c r="H85" i="2" s="1"/>
  <c r="J87" i="2"/>
  <c r="K91" i="2"/>
  <c r="D89" i="2"/>
  <c r="F89" i="2"/>
  <c r="E89" i="2"/>
  <c r="G89" i="2"/>
  <c r="D37" i="2"/>
  <c r="H39" i="2"/>
  <c r="J39" i="2" s="1"/>
  <c r="H40" i="2"/>
  <c r="J40" i="2" s="1"/>
  <c r="H41" i="2"/>
  <c r="J41" i="2" s="1"/>
  <c r="H43" i="2"/>
  <c r="H44" i="2"/>
  <c r="H38" i="2"/>
  <c r="J38" i="2" s="1"/>
  <c r="F37" i="2"/>
  <c r="F36" i="2" s="1"/>
  <c r="G37" i="2"/>
  <c r="G36" i="2" s="1"/>
  <c r="E37" i="2"/>
  <c r="E36" i="2" s="1"/>
  <c r="J85" i="2" l="1"/>
  <c r="K95" i="2"/>
  <c r="K96" i="2"/>
  <c r="K89" i="2"/>
  <c r="J89" i="2"/>
  <c r="J86" i="2"/>
  <c r="H42" i="2"/>
  <c r="J42" i="2" s="1"/>
  <c r="H37" i="2"/>
  <c r="D36" i="2"/>
  <c r="H90" i="2"/>
  <c r="J90" i="2" s="1"/>
  <c r="H36" i="2" l="1"/>
  <c r="J36" i="2" s="1"/>
  <c r="J37" i="2"/>
  <c r="H83" i="2"/>
  <c r="J83" i="2" s="1"/>
  <c r="H84" i="2"/>
  <c r="J84" i="2" s="1"/>
  <c r="H82" i="2"/>
  <c r="J82" i="2" s="1"/>
  <c r="F80" i="2"/>
  <c r="J80" i="2" s="1"/>
  <c r="E81" i="2"/>
  <c r="F81" i="2"/>
  <c r="G81" i="2"/>
  <c r="D81" i="2"/>
  <c r="E79" i="2"/>
  <c r="G79" i="2"/>
  <c r="H79" i="2"/>
  <c r="D79" i="2"/>
  <c r="D78" i="2" l="1"/>
  <c r="F79" i="2"/>
  <c r="F78" i="2" s="1"/>
  <c r="E78" i="2"/>
  <c r="G78" i="2"/>
  <c r="H81" i="2"/>
  <c r="H78" i="2" s="1"/>
  <c r="E74" i="2"/>
  <c r="E73" i="2" s="1"/>
  <c r="F74" i="2"/>
  <c r="F73" i="2" s="1"/>
  <c r="G74" i="2"/>
  <c r="G73" i="2" s="1"/>
  <c r="D74" i="2"/>
  <c r="J76" i="2"/>
  <c r="J77" i="2"/>
  <c r="J75" i="2"/>
  <c r="J78" i="2" l="1"/>
  <c r="D73" i="2"/>
  <c r="J81" i="2"/>
  <c r="J79" i="2"/>
  <c r="H74" i="2"/>
  <c r="H73" i="2" s="1"/>
  <c r="E67" i="2"/>
  <c r="F67" i="2"/>
  <c r="G67" i="2"/>
  <c r="H72" i="2"/>
  <c r="J72" i="2" s="1"/>
  <c r="H71" i="2"/>
  <c r="J71" i="2" s="1"/>
  <c r="H69" i="2"/>
  <c r="J69" i="2" s="1"/>
  <c r="H68" i="2"/>
  <c r="J68" i="2" s="1"/>
  <c r="D67" i="2"/>
  <c r="G70" i="2"/>
  <c r="F70" i="2"/>
  <c r="E70" i="2"/>
  <c r="D70" i="2"/>
  <c r="G65" i="2"/>
  <c r="J65" i="2" s="1"/>
  <c r="G64" i="2"/>
  <c r="F61" i="2"/>
  <c r="E62" i="2"/>
  <c r="E61" i="2" s="1"/>
  <c r="D62" i="2"/>
  <c r="D61" i="2" s="1"/>
  <c r="J74" i="2" l="1"/>
  <c r="G62" i="2"/>
  <c r="J62" i="2" s="1"/>
  <c r="J64" i="2"/>
  <c r="J73" i="2"/>
  <c r="H61" i="2"/>
  <c r="G61" i="2"/>
  <c r="H67" i="2"/>
  <c r="J67" i="2" s="1"/>
  <c r="E66" i="2"/>
  <c r="F66" i="2"/>
  <c r="G66" i="2"/>
  <c r="D66" i="2"/>
  <c r="H70" i="2"/>
  <c r="E58" i="2"/>
  <c r="F58" i="2"/>
  <c r="G58" i="2"/>
  <c r="E56" i="2"/>
  <c r="G56" i="2"/>
  <c r="H56" i="2"/>
  <c r="D56" i="2"/>
  <c r="D58" i="2"/>
  <c r="H60" i="2"/>
  <c r="J60" i="2" s="1"/>
  <c r="H59" i="2"/>
  <c r="J59" i="2" s="1"/>
  <c r="F57" i="2"/>
  <c r="H34" i="2"/>
  <c r="J34" i="2" s="1"/>
  <c r="H35" i="2"/>
  <c r="J35" i="2" s="1"/>
  <c r="E29" i="2"/>
  <c r="E28" i="2" s="1"/>
  <c r="F29" i="2"/>
  <c r="F28" i="2" s="1"/>
  <c r="G29" i="2"/>
  <c r="G28" i="2" s="1"/>
  <c r="D29" i="2"/>
  <c r="H31" i="2"/>
  <c r="J31" i="2" s="1"/>
  <c r="H33" i="2"/>
  <c r="H30" i="2"/>
  <c r="J30" i="2" s="1"/>
  <c r="H27" i="2"/>
  <c r="J27" i="2" s="1"/>
  <c r="H26" i="2"/>
  <c r="K26" i="2"/>
  <c r="H24" i="2"/>
  <c r="J24" i="2" s="1"/>
  <c r="D18" i="2"/>
  <c r="D17" i="2" s="1"/>
  <c r="F23" i="2"/>
  <c r="F22" i="2" s="1"/>
  <c r="E23" i="2"/>
  <c r="E22" i="2" s="1"/>
  <c r="D23" i="2"/>
  <c r="D22" i="2" s="1"/>
  <c r="L21" i="2"/>
  <c r="H21" i="2"/>
  <c r="L20" i="2"/>
  <c r="G20" i="2"/>
  <c r="J20" i="2" s="1"/>
  <c r="L19" i="2"/>
  <c r="G19" i="2"/>
  <c r="H66" i="2" l="1"/>
  <c r="D28" i="2"/>
  <c r="G21" i="2"/>
  <c r="J21" i="2" s="1"/>
  <c r="H18" i="2"/>
  <c r="H17" i="2" s="1"/>
  <c r="J70" i="2"/>
  <c r="J33" i="2"/>
  <c r="H32" i="2"/>
  <c r="J32" i="2" s="1"/>
  <c r="H23" i="2"/>
  <c r="H25" i="2"/>
  <c r="J25" i="2" s="1"/>
  <c r="J26" i="2"/>
  <c r="F56" i="2"/>
  <c r="F55" i="2" s="1"/>
  <c r="J57" i="2"/>
  <c r="J66" i="2"/>
  <c r="J19" i="2"/>
  <c r="J61" i="2"/>
  <c r="H58" i="2"/>
  <c r="H55" i="2" s="1"/>
  <c r="D55" i="2"/>
  <c r="H29" i="2"/>
  <c r="J29" i="2" s="1"/>
  <c r="G55" i="2"/>
  <c r="E55" i="2"/>
  <c r="G23" i="2"/>
  <c r="G22" i="2" s="1"/>
  <c r="J55" i="2" l="1"/>
  <c r="J56" i="2"/>
  <c r="G18" i="2"/>
  <c r="G17" i="2" s="1"/>
  <c r="H22" i="2"/>
  <c r="J22" i="2" s="1"/>
  <c r="H28" i="2"/>
  <c r="J58" i="2"/>
  <c r="J18" i="2"/>
  <c r="F12" i="2"/>
  <c r="J12" i="2" s="1"/>
  <c r="J28" i="2" l="1"/>
  <c r="J17" i="2"/>
  <c r="T16" i="2"/>
  <c r="S16" i="2" s="1"/>
  <c r="L16" i="2"/>
  <c r="H16" i="2"/>
  <c r="T15" i="2"/>
  <c r="S15" i="2" s="1"/>
  <c r="L15" i="2"/>
  <c r="H15" i="2"/>
  <c r="T14" i="2"/>
  <c r="S14" i="2" s="1"/>
  <c r="L14" i="2"/>
  <c r="H14" i="2"/>
  <c r="D13" i="2"/>
  <c r="V12" i="2"/>
  <c r="U12" i="2"/>
  <c r="T12" i="2"/>
  <c r="S12" i="2" s="1"/>
  <c r="L12" i="2"/>
  <c r="R12" i="2"/>
  <c r="H11" i="2"/>
  <c r="G11" i="2"/>
  <c r="G10" i="2" s="1"/>
  <c r="F11" i="2"/>
  <c r="F10" i="2" s="1"/>
  <c r="E11" i="2"/>
  <c r="E10" i="2" s="1"/>
  <c r="D11" i="2"/>
  <c r="K107" i="2"/>
  <c r="T54" i="2"/>
  <c r="S54" i="2" s="1"/>
  <c r="L54" i="2"/>
  <c r="H54" i="2"/>
  <c r="T53" i="2"/>
  <c r="S53" i="2" s="1"/>
  <c r="L53" i="2"/>
  <c r="H53" i="2"/>
  <c r="T52" i="2"/>
  <c r="S52" i="2" s="1"/>
  <c r="L52" i="2"/>
  <c r="H52" i="2"/>
  <c r="G51" i="2"/>
  <c r="F51" i="2"/>
  <c r="E51" i="2"/>
  <c r="D51" i="2"/>
  <c r="V50" i="2"/>
  <c r="U50" i="2"/>
  <c r="T50" i="2"/>
  <c r="S50" i="2" s="1"/>
  <c r="L50" i="2"/>
  <c r="H50" i="2"/>
  <c r="U49" i="2"/>
  <c r="T49" i="2"/>
  <c r="S49" i="2" s="1"/>
  <c r="L49" i="2"/>
  <c r="H49" i="2"/>
  <c r="U48" i="2"/>
  <c r="T48" i="2"/>
  <c r="S48" i="2" s="1"/>
  <c r="L48" i="2"/>
  <c r="H48" i="2"/>
  <c r="V47" i="2"/>
  <c r="U47" i="2"/>
  <c r="T47" i="2"/>
  <c r="S47" i="2" s="1"/>
  <c r="L47" i="2"/>
  <c r="H47" i="2"/>
  <c r="G46" i="2"/>
  <c r="F46" i="2"/>
  <c r="E46" i="2"/>
  <c r="D46" i="2"/>
  <c r="H8" i="2"/>
  <c r="E15" i="1"/>
  <c r="E19" i="1" s="1"/>
  <c r="F15" i="1"/>
  <c r="G15" i="1"/>
  <c r="H15" i="1"/>
  <c r="E10" i="1"/>
  <c r="F10" i="1"/>
  <c r="G10" i="1"/>
  <c r="H10" i="1"/>
  <c r="L15" i="1"/>
  <c r="D10" i="1"/>
  <c r="D19" i="1"/>
  <c r="D15" i="1"/>
  <c r="M16" i="1"/>
  <c r="H12" i="1"/>
  <c r="M12" i="1" s="1"/>
  <c r="H16" i="1"/>
  <c r="H17" i="1"/>
  <c r="M17" i="1" s="1"/>
  <c r="H11" i="1"/>
  <c r="K11" i="1" s="1"/>
  <c r="K24" i="1"/>
  <c r="L16" i="1"/>
  <c r="L17" i="1"/>
  <c r="L18" i="1"/>
  <c r="T12" i="1"/>
  <c r="S12" i="1" s="1"/>
  <c r="T13" i="1"/>
  <c r="S13" i="1" s="1"/>
  <c r="T14" i="1"/>
  <c r="S14" i="1" s="1"/>
  <c r="T16" i="1"/>
  <c r="S16" i="1" s="1"/>
  <c r="T17" i="1"/>
  <c r="S17" i="1" s="1"/>
  <c r="T18" i="1"/>
  <c r="S18" i="1" s="1"/>
  <c r="T11" i="1"/>
  <c r="S11" i="1" s="1"/>
  <c r="K49" i="2" l="1"/>
  <c r="J49" i="2"/>
  <c r="K50" i="2"/>
  <c r="J50" i="2"/>
  <c r="K53" i="2"/>
  <c r="J53" i="2"/>
  <c r="R16" i="2"/>
  <c r="J16" i="2"/>
  <c r="T51" i="2"/>
  <c r="S51" i="2" s="1"/>
  <c r="K52" i="2"/>
  <c r="J52" i="2"/>
  <c r="T13" i="2"/>
  <c r="K15" i="2"/>
  <c r="J15" i="2"/>
  <c r="R14" i="2"/>
  <c r="H13" i="2"/>
  <c r="H10" i="2" s="1"/>
  <c r="J14" i="2"/>
  <c r="K48" i="2"/>
  <c r="J48" i="2"/>
  <c r="D45" i="2"/>
  <c r="K47" i="2"/>
  <c r="J47" i="2"/>
  <c r="R54" i="2"/>
  <c r="J54" i="2"/>
  <c r="D10" i="2"/>
  <c r="J11" i="2"/>
  <c r="W11" i="2"/>
  <c r="W12" i="2" s="1"/>
  <c r="L13" i="2"/>
  <c r="E45" i="2"/>
  <c r="F45" i="2"/>
  <c r="W46" i="2"/>
  <c r="W47" i="2" s="1"/>
  <c r="G45" i="2"/>
  <c r="M16" i="2"/>
  <c r="M48" i="2"/>
  <c r="K14" i="2"/>
  <c r="M49" i="2"/>
  <c r="K16" i="2"/>
  <c r="M50" i="2"/>
  <c r="M52" i="2"/>
  <c r="M53" i="2"/>
  <c r="M14" i="2"/>
  <c r="M12" i="2"/>
  <c r="K12" i="2"/>
  <c r="S13" i="2"/>
  <c r="M15" i="2"/>
  <c r="R15" i="2"/>
  <c r="R47" i="2"/>
  <c r="L51" i="2"/>
  <c r="R53" i="2"/>
  <c r="K54" i="2"/>
  <c r="H46" i="2"/>
  <c r="J46" i="2" s="1"/>
  <c r="R48" i="2"/>
  <c r="R49" i="2"/>
  <c r="R50" i="2"/>
  <c r="R52" i="2"/>
  <c r="M47" i="2"/>
  <c r="H51" i="2"/>
  <c r="M51" i="2" s="1"/>
  <c r="M54" i="2"/>
  <c r="F19" i="1"/>
  <c r="T15" i="1"/>
  <c r="S15" i="1" s="1"/>
  <c r="M11" i="1"/>
  <c r="K15" i="1"/>
  <c r="R11" i="1"/>
  <c r="L11" i="1"/>
  <c r="V11" i="1"/>
  <c r="U11" i="1"/>
  <c r="J9" i="2" l="1"/>
  <c r="J13" i="2"/>
  <c r="J51" i="2"/>
  <c r="J10" i="2"/>
  <c r="D9" i="2"/>
  <c r="K13" i="2"/>
  <c r="L105" i="2"/>
  <c r="H45" i="2"/>
  <c r="R13" i="2"/>
  <c r="M13" i="2"/>
  <c r="K51" i="2"/>
  <c r="R51" i="2"/>
  <c r="R15" i="1"/>
  <c r="M15" i="1"/>
  <c r="U12" i="1"/>
  <c r="L12" i="1"/>
  <c r="R12" i="1"/>
  <c r="K12" i="1"/>
  <c r="H9" i="1"/>
  <c r="J45" i="2" l="1"/>
  <c r="R16" i="1"/>
  <c r="K16" i="1" l="1"/>
  <c r="R17" i="1"/>
  <c r="K17" i="1" l="1"/>
  <c r="H18" i="1"/>
  <c r="K19" i="1"/>
  <c r="R18" i="1" l="1"/>
  <c r="M18" i="1"/>
  <c r="K18" i="1"/>
  <c r="L13" i="1" l="1"/>
  <c r="U13" i="1"/>
  <c r="H13" i="1"/>
  <c r="M13" i="1" s="1"/>
  <c r="R13" i="1" l="1"/>
  <c r="K13" i="1"/>
  <c r="L14" i="1"/>
  <c r="U14" i="1"/>
  <c r="V14" i="1"/>
  <c r="H14" i="1"/>
  <c r="G19" i="1" l="1"/>
  <c r="K21" i="1" s="1"/>
  <c r="R14" i="1"/>
  <c r="M14" i="1"/>
  <c r="H19" i="1"/>
  <c r="K14" i="1"/>
  <c r="L19" i="1"/>
  <c r="L22" i="1" s="1"/>
  <c r="S19" i="1"/>
  <c r="W10" i="1"/>
  <c r="W11" i="1" s="1"/>
</calcChain>
</file>

<file path=xl/sharedStrings.xml><?xml version="1.0" encoding="utf-8"?>
<sst xmlns="http://schemas.openxmlformats.org/spreadsheetml/2006/main" count="1596" uniqueCount="159">
  <si>
    <t>STT</t>
  </si>
  <si>
    <t xml:space="preserve"> Tên công trình</t>
  </si>
  <si>
    <t>Địa điểm xây dựng</t>
  </si>
  <si>
    <t>Tổng mức đầu tư dự kiến</t>
  </si>
  <si>
    <t>Dự kiến nguồn vốn</t>
  </si>
  <si>
    <t>Năm 2022</t>
  </si>
  <si>
    <t>Giai đoạn 2023-2025</t>
  </si>
  <si>
    <t>Ngân sách TW</t>
  </si>
  <si>
    <t>Ghi chú</t>
  </si>
  <si>
    <t>A</t>
  </si>
  <si>
    <t xml:space="preserve">B </t>
  </si>
  <si>
    <t>Dự kiến khởi công năm 2022</t>
  </si>
  <si>
    <t>Dự kiến khởi công giai đoạn 2023-2025</t>
  </si>
  <si>
    <t>DỰ KIẾN DANH MỤC CÔNG TRÌNH ĐẦU TƯ TỪ NGUỒN VỐN CHƯƠNG TRÌNH MỤC TIÊU QUỐC GIA GIAI ĐOẠN 2021-2025 VÀ NĂM 2022</t>
  </si>
  <si>
    <t>Lưu ý: Ngân sách xã bố trí tối thiểu 10% tổng mức đầu tư công trình)</t>
  </si>
  <si>
    <t>ỦY BAN NHÂN DÂN</t>
  </si>
  <si>
    <t>CỘNG HÒA XÃ HỘI CHỦ NGHĨA VIỆT NAM</t>
  </si>
  <si>
    <t>Độc lập - Tự Do - Hạnh phúc</t>
  </si>
  <si>
    <t>Tổng cộng</t>
  </si>
  <si>
    <t>Ngân sách xã và nhân dân</t>
  </si>
  <si>
    <t>TM. ỦY BAN NHÂN DÂN</t>
  </si>
  <si>
    <t>CHỦ TỊCH</t>
  </si>
  <si>
    <t>NGƯỜI LẬP</t>
  </si>
  <si>
    <t>Tân Ninh, ngày        tháng 9 năm 2022</t>
  </si>
  <si>
    <t>Nâng cấp sân nhà văn hóa thôn Dinh Mười</t>
  </si>
  <si>
    <t>xã Gia Ninh</t>
  </si>
  <si>
    <t xml:space="preserve">    XÃ GIA NINH</t>
  </si>
  <si>
    <t xml:space="preserve">        Căn cứ Công văn số      /UBND-TCKH ngày    /9/2022 của UBND huyện Quảng Ninh về việc đăng ký danh mục công trình thực hiện chương trình mục tiêu Quốc gia giai đoạn 2021-2025 và năm 2022 từ nguồn vốn mục tiêu quốc gia xây dựng nông thôn mới; UBND xã Gia Ninh dự kiến danh mục công trình đầu tư như sau:</t>
  </si>
  <si>
    <t>Bê tông đường bến thôn Bắc Ngũ</t>
  </si>
  <si>
    <t>02 tuyến đường dân sinh thôn Phú Lộc</t>
  </si>
  <si>
    <t>02 tuyến đường dân sinh thôn Dinh Mười</t>
  </si>
  <si>
    <t>Đường dân sinh thôn Tiền Vinh</t>
  </si>
  <si>
    <t>Nạo vét hệ thống kênh tiêu nội đồng thôn Đắc Thắng</t>
  </si>
  <si>
    <t>Bê tông hóa kênh nội đồng thôn Trường An</t>
  </si>
  <si>
    <t>GIA NINH</t>
  </si>
  <si>
    <t>I</t>
  </si>
  <si>
    <t>II</t>
  </si>
  <si>
    <t>LƯƠNG NINH</t>
  </si>
  <si>
    <t xml:space="preserve">Xây dựng rãnh và nâng cấp cống thoát nước các lối khu dân cư </t>
  </si>
  <si>
    <t>Nâng cấp tuyến Kênh Lương Yến đến Phú Hải</t>
  </si>
  <si>
    <t>Làm mới tuyến đường bê tông quanh Bàu rồng</t>
  </si>
  <si>
    <t>Đường giao thông nội đồng kết hợp hệ thống điện khu vực NTTS Lệ Kỳ</t>
  </si>
  <si>
    <t>Xã Vĩnh Ninh</t>
  </si>
  <si>
    <t>Cải tạo và xây mới 01 phòng học trường Mầm non khu vực Lệ Kỳ</t>
  </si>
  <si>
    <t>Xây mới nhà văn hóa thôn Phúc Duệ</t>
  </si>
  <si>
    <t>VĨNH NINH</t>
  </si>
  <si>
    <t>C</t>
  </si>
  <si>
    <t>XÃ VÕ NINH</t>
  </si>
  <si>
    <t>Đường trục chính thôn Tiền</t>
  </si>
  <si>
    <t>Kênh tiêu kết hợp kè ông Ưng thôn Hà Thiệp</t>
  </si>
  <si>
    <t>D</t>
  </si>
  <si>
    <t>XÃ HÀM NINH</t>
  </si>
  <si>
    <t>Kênh tưới N8 thôn Trần Xá</t>
  </si>
  <si>
    <t>Đường xóm 2 thôn Hàm Hòa</t>
  </si>
  <si>
    <t>Đường xóm 1 thôn Hà Kiên</t>
  </si>
  <si>
    <t>E</t>
  </si>
  <si>
    <t>DUY NINH</t>
  </si>
  <si>
    <t>HẢI NINH</t>
  </si>
  <si>
    <t xml:space="preserve">Nâng cấp, mở rộng kết nối tuyến đường từ chợ Cừa Thôn đi về phía bắc thôn Xuân Hải </t>
  </si>
  <si>
    <t xml:space="preserve">Nâng cấp, mở rộng tuyến đường từ Bưu điện xã đi sân vận động xã Hải Ninh </t>
  </si>
  <si>
    <t>Nâng cấp, mở rộng kết nối tuyến đường từ ngã ba phía Tây trường Tiểu học đi sân vận động xã Hải Ninh</t>
  </si>
  <si>
    <t>G</t>
  </si>
  <si>
    <t>K</t>
  </si>
  <si>
    <t>TÂN NINH</t>
  </si>
  <si>
    <t>Sân thể thao - Văn hóa thôn Quảng Xá xã Tân Ninh</t>
  </si>
  <si>
    <t>Xã Tân Ninh</t>
  </si>
  <si>
    <t>H</t>
  </si>
  <si>
    <t>HIỀN NINH</t>
  </si>
  <si>
    <t>Đường giao thông thôn Long Đại (Giai đoạn 1) (Đoạn nhà văn hóa)</t>
  </si>
  <si>
    <t>Đường giao thông thôn Long Đại (Giai đoạn 2) (Đoạn nhà văn hóa)</t>
  </si>
  <si>
    <t>Công trình nước sạch</t>
  </si>
  <si>
    <t>XÃ XUÂN NINH</t>
  </si>
  <si>
    <t>Kênh bê tông Khe Sơn</t>
  </si>
  <si>
    <t>Kênh tưới, tiêu Hạ Làng nối Cống gạch</t>
  </si>
  <si>
    <t>Đường Nội đồng từ khu A đến khu B thôn Võ Tân</t>
  </si>
  <si>
    <t>AN NINH</t>
  </si>
  <si>
    <t>Nâng cấp sân thể thao trung tâm xã</t>
  </si>
  <si>
    <t>Bê tông hóa đường Cáy thôn Hoành Vinh</t>
  </si>
  <si>
    <t>XÃ VẠN NINH</t>
  </si>
  <si>
    <t>XÃ TRƯỜNG XUÂN</t>
  </si>
  <si>
    <t>Bê tông hóa đường nội thôn Quyết Thắng</t>
  </si>
  <si>
    <t>Đường dân sinh thôn Kim Sen</t>
  </si>
  <si>
    <t>Bê tông hóa đường nội thôn Rào Trù</t>
  </si>
  <si>
    <t>Xây dựng kênh Đồng dài thôn Hiển Lộc</t>
  </si>
  <si>
    <t>Nâng cấp sửa chữa nhà văn hóa thôn Phú Vinh</t>
  </si>
  <si>
    <t>Nâng cấp sửa chữa nhà văn hóa thôn Phú Ninh</t>
  </si>
  <si>
    <t>Đường nội đồng vùng cồn thôn Hiển Vinh</t>
  </si>
  <si>
    <t>Xây dựng cổng- Hàng rào khuôn viên nhà văn hóa thôn Trung Quán</t>
  </si>
  <si>
    <t>Xây dựng cổng- Hàng rào khuôn viên nhà văn hóa thôn Tả Phan</t>
  </si>
  <si>
    <t>M</t>
  </si>
  <si>
    <t>N</t>
  </si>
  <si>
    <t>L</t>
  </si>
  <si>
    <t>O</t>
  </si>
  <si>
    <t>0838199289</t>
  </si>
  <si>
    <t>Dự kiến năm 2022</t>
  </si>
  <si>
    <t>Dự kiến giai đoạn 2023-2025</t>
  </si>
  <si>
    <t>Nâng cấp kênh tưới HTX Cổ Hiền (Từ đập mụ xinh đi Thảo Thủ)</t>
  </si>
  <si>
    <t>xã Võ Ninh</t>
  </si>
  <si>
    <t>xã Hàm Ninh</t>
  </si>
  <si>
    <t>xã Duy Ninh</t>
  </si>
  <si>
    <t>xã Hải Ninh</t>
  </si>
  <si>
    <t>xã Hiền Ninh</t>
  </si>
  <si>
    <t>TỔNG CỘNG</t>
  </si>
  <si>
    <t>XÃ TRƯỜNG SƠN</t>
  </si>
  <si>
    <t>P</t>
  </si>
  <si>
    <t>Hệ thống kênh mương và đường nội đồng Rào Đá</t>
  </si>
  <si>
    <t>xã Vạn Ninh</t>
  </si>
  <si>
    <t>Sân vận động xã Trường Xuân</t>
  </si>
  <si>
    <t>xã An Ninh</t>
  </si>
  <si>
    <t>Đường từ xóm Đình thôn Giữa đi đường quan, xã Vạn Ninh</t>
  </si>
  <si>
    <t>xã Trường Xuân</t>
  </si>
  <si>
    <t>ỦY BAN NHÂN DÂN HUYỆN QUẢNG NINH</t>
  </si>
  <si>
    <t>Hoàn thiện sân khấu và khuôn viên sân vận động trung tâm xã Trường Xuân</t>
  </si>
  <si>
    <t>Kênh mương và đường nội đồng thôn Rào Trù</t>
  </si>
  <si>
    <t>Nâng cấp, sửa chữa kênh tưới Đồng trên Kim Nại</t>
  </si>
  <si>
    <t xml:space="preserve">        PHÒNG TÀI CHÍNH KẾ HOẠCH</t>
  </si>
  <si>
    <t>Đường bê tông xóm Lu Bu, bản Chân Trộng</t>
  </si>
  <si>
    <t>Nâng cấp, sửa chữa đường từ đường HCM đến sân vận động xã</t>
  </si>
  <si>
    <t>Cứng hóa đường giao thông nông thôn thôn Long Sơn</t>
  </si>
  <si>
    <t>xã Trường Sơn</t>
  </si>
  <si>
    <t>xã Lương Ninh</t>
  </si>
  <si>
    <t>Đường giao thông kết hợp kênh tiêu úng thôn Hà Thiệp</t>
  </si>
  <si>
    <t>xã Xuân Ninh</t>
  </si>
  <si>
    <t>Xây dựng nhà văn hóa xã kết hợp phòng làm việc của cán bộ, công chức xã</t>
  </si>
  <si>
    <t>Hệ thống thủy lợi và đường nội đồng thôn Kim Sen</t>
  </si>
  <si>
    <t>Nhà văn hóa Trung tâm xã</t>
  </si>
  <si>
    <t>Bê tông hóa đường giao thông hội trường thôn Thống Nhất</t>
  </si>
  <si>
    <t>(Kèm theo Tờ trình số       /TTr-UBND ngày    tháng 9 năm 2022 của UBND huyện Quảng Ninh)</t>
  </si>
  <si>
    <t>Đơn vị tính: Triệu đồng</t>
  </si>
  <si>
    <t>Nguồn vốn ngân sách TW</t>
  </si>
  <si>
    <t xml:space="preserve"> </t>
  </si>
  <si>
    <t>Nâng cấp đường GTNT thôn Hòa Bình</t>
  </si>
  <si>
    <t>Hoàn thiện đường giao thông xóm 3 thôn Trường Niên</t>
  </si>
  <si>
    <t>Hoàn thiện đường giao thông đi trường mầm non cụm trung tâm</t>
  </si>
  <si>
    <t>PHÂN BỔ VỐN ĐTPT NSTW THỰC HIỆN CHƯƠNG TRÌNH MỤC TIÊU QUỐC GIA XÂY DỰNG NÔNG THÔN MỚI NĂM 2022 VÀ GIAI ĐOẠN 2021-2025</t>
  </si>
  <si>
    <t>PHỤ LỤC II</t>
  </si>
  <si>
    <t>Chủ đầu tư</t>
  </si>
  <si>
    <t>BQL XD NTM xã Lương Ninh</t>
  </si>
  <si>
    <t>BQL XD NTM xã Trường Sơn</t>
  </si>
  <si>
    <t>BQL XD NTM xã Trường Xuân</t>
  </si>
  <si>
    <t>BQL XD NTM xã Vạn Ninh</t>
  </si>
  <si>
    <t>BQL XD NTM xã An Ninh</t>
  </si>
  <si>
    <t>BQL XD NTM xã Xuân Ninh</t>
  </si>
  <si>
    <t>BQL XD NTM xã Hiền Ninh</t>
  </si>
  <si>
    <t>BQL XD NTM xã Tân Ninh</t>
  </si>
  <si>
    <t>BQL XD NTM xã Hải Ninh</t>
  </si>
  <si>
    <t>BQL XD NTM xã Gia Ninh</t>
  </si>
  <si>
    <t>BQL XD NTM xã Duy Ninh</t>
  </si>
  <si>
    <t>BQL XD NTM xã Hàm Ninh</t>
  </si>
  <si>
    <t>BQL XD NTM xã Võ Ninh</t>
  </si>
  <si>
    <t>BQL XD NTM xã Vĩnh Ninh</t>
  </si>
  <si>
    <t>Năm 2022 và giai đoạn 2023-2025</t>
  </si>
  <si>
    <t>Giaii đoạn 2023-2025</t>
  </si>
  <si>
    <t>(Kèm theo Tờ trình số          /TTr-UBND ngày    tháng 9 năm 2022 của UBND huyện Quảng Ninh)</t>
  </si>
  <si>
    <t>Giai đoạn 2023-2024</t>
  </si>
  <si>
    <t>(Kèm theo Nghị quyết số          /NQ-HĐND   ngày    tháng 10 năm 2022 của HĐND huyện Quảng Ninh)</t>
  </si>
  <si>
    <t>(Kèm theo Tờ trình số          /TTr-UBND   ngày    tháng 9 năm 2022 của UBND  huyện Quảng Ninh)</t>
  </si>
  <si>
    <t>Đường giao thông nội dồng thôn Đắc Thắng</t>
  </si>
  <si>
    <t>Đường giao thông nội đồng thôn Đắc Thắng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</si>
</sst>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i/>
      <sz val="14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i/>
      <sz val="13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55">
    <xf numFmtId="0" fontId="0" fillId="0" borderId="0" xfId="0"/>
    <xf numFmtId="0" fontId="1" fillId="0" borderId="0" xfId="0" applyFont="1"/>
    <xf numFmtId="0" fontId="1" fillId="0" borderId="0" xfId="0" applyFont="1" applyAlignment="1"/>
    <xf numFmtId="0" fontId="3" fillId="0" borderId="0" xfId="0" applyFont="1"/>
    <xf numFmtId="0" fontId="2" fillId="0" borderId="0" xfId="0" applyFont="1"/>
    <xf numFmtId="0" fontId="6" fillId="0" borderId="0" xfId="0" applyFont="1"/>
    <xf numFmtId="0" fontId="5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/>
    </xf>
    <xf numFmtId="0" fontId="8" fillId="0" borderId="1" xfId="0" applyFont="1" applyBorder="1"/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164" fontId="7" fillId="0" borderId="1" xfId="1" applyNumberFormat="1" applyFont="1" applyBorder="1" applyAlignment="1">
      <alignment horizontal="right" vertical="center" wrapText="1"/>
    </xf>
    <xf numFmtId="164" fontId="7" fillId="0" borderId="1" xfId="0" applyNumberFormat="1" applyFont="1" applyBorder="1" applyAlignment="1">
      <alignment vertical="center" wrapText="1"/>
    </xf>
    <xf numFmtId="164" fontId="8" fillId="0" borderId="1" xfId="0" applyNumberFormat="1" applyFont="1" applyBorder="1" applyAlignment="1">
      <alignment horizontal="right" wrapText="1"/>
    </xf>
    <xf numFmtId="0" fontId="8" fillId="0" borderId="1" xfId="0" applyFont="1" applyBorder="1" applyAlignment="1">
      <alignment horizontal="right" wrapText="1"/>
    </xf>
    <xf numFmtId="0" fontId="8" fillId="0" borderId="0" xfId="0" applyFont="1"/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0" fontId="3" fillId="0" borderId="0" xfId="0" applyFont="1" applyAlignment="1">
      <alignment horizontal="left" wrapText="1"/>
    </xf>
    <xf numFmtId="43" fontId="1" fillId="0" borderId="0" xfId="1" applyFont="1" applyAlignment="1">
      <alignment vertical="center" wrapText="1"/>
    </xf>
    <xf numFmtId="164" fontId="1" fillId="0" borderId="0" xfId="0" applyNumberFormat="1" applyFont="1" applyAlignment="1">
      <alignment vertical="center"/>
    </xf>
    <xf numFmtId="164" fontId="8" fillId="0" borderId="0" xfId="0" applyNumberFormat="1" applyFont="1"/>
    <xf numFmtId="164" fontId="1" fillId="0" borderId="0" xfId="0" applyNumberFormat="1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center"/>
    </xf>
    <xf numFmtId="164" fontId="8" fillId="0" borderId="0" xfId="1" applyNumberFormat="1" applyFont="1"/>
    <xf numFmtId="0" fontId="5" fillId="0" borderId="1" xfId="0" applyFont="1" applyBorder="1" applyAlignment="1">
      <alignment horizontal="center" vertical="center" wrapText="1"/>
    </xf>
    <xf numFmtId="164" fontId="1" fillId="0" borderId="0" xfId="1" applyNumberFormat="1" applyFont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right" wrapText="1"/>
    </xf>
    <xf numFmtId="0" fontId="7" fillId="0" borderId="0" xfId="0" applyFont="1" applyBorder="1" applyAlignment="1">
      <alignment vertical="center" wrapText="1"/>
    </xf>
    <xf numFmtId="0" fontId="7" fillId="0" borderId="0" xfId="0" applyFont="1" applyBorder="1" applyAlignment="1">
      <alignment vertical="center"/>
    </xf>
    <xf numFmtId="0" fontId="8" fillId="0" borderId="0" xfId="0" applyFont="1" applyBorder="1"/>
    <xf numFmtId="164" fontId="7" fillId="0" borderId="0" xfId="0" applyNumberFormat="1" applyFont="1" applyBorder="1" applyAlignment="1">
      <alignment vertical="center" wrapText="1"/>
    </xf>
    <xf numFmtId="164" fontId="7" fillId="0" borderId="0" xfId="1" applyNumberFormat="1" applyFont="1" applyBorder="1" applyAlignment="1">
      <alignment vertical="center" wrapText="1"/>
    </xf>
    <xf numFmtId="164" fontId="8" fillId="0" borderId="0" xfId="0" applyNumberFormat="1" applyFont="1" applyBorder="1"/>
    <xf numFmtId="164" fontId="2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164" fontId="8" fillId="0" borderId="1" xfId="1" applyNumberFormat="1" applyFont="1" applyBorder="1" applyAlignment="1">
      <alignment horizontal="righ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6" fillId="2" borderId="0" xfId="0" applyFont="1" applyFill="1"/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/>
    <xf numFmtId="0" fontId="9" fillId="0" borderId="0" xfId="0" applyFont="1" applyAlignment="1">
      <alignment horizontal="left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164" fontId="5" fillId="0" borderId="0" xfId="0" applyNumberFormat="1" applyFont="1" applyBorder="1" applyAlignment="1">
      <alignment vertical="center" wrapText="1"/>
    </xf>
    <xf numFmtId="164" fontId="5" fillId="0" borderId="0" xfId="1" applyNumberFormat="1" applyFont="1" applyBorder="1" applyAlignment="1">
      <alignment vertical="center" wrapText="1"/>
    </xf>
    <xf numFmtId="0" fontId="5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164" fontId="6" fillId="0" borderId="0" xfId="0" applyNumberFormat="1" applyFont="1" applyBorder="1" applyAlignment="1">
      <alignment vertical="center" wrapText="1"/>
    </xf>
    <xf numFmtId="164" fontId="6" fillId="0" borderId="0" xfId="1" applyNumberFormat="1" applyFont="1" applyBorder="1" applyAlignment="1">
      <alignment vertical="center" wrapText="1"/>
    </xf>
    <xf numFmtId="43" fontId="6" fillId="0" borderId="0" xfId="1" applyFont="1" applyAlignment="1">
      <alignment vertical="center" wrapText="1"/>
    </xf>
    <xf numFmtId="164" fontId="6" fillId="0" borderId="0" xfId="1" applyNumberFormat="1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vertical="center" wrapText="1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164" fontId="6" fillId="0" borderId="0" xfId="0" applyNumberFormat="1" applyFont="1" applyAlignment="1">
      <alignment vertical="center"/>
    </xf>
    <xf numFmtId="164" fontId="5" fillId="0" borderId="0" xfId="0" applyNumberFormat="1" applyFont="1" applyAlignment="1">
      <alignment horizontal="center"/>
    </xf>
    <xf numFmtId="164" fontId="5" fillId="0" borderId="0" xfId="0" applyNumberFormat="1" applyFont="1" applyBorder="1" applyAlignment="1">
      <alignment horizontal="center" vertical="center" wrapText="1"/>
    </xf>
    <xf numFmtId="43" fontId="5" fillId="0" borderId="0" xfId="0" applyNumberFormat="1" applyFont="1" applyBorder="1" applyAlignment="1">
      <alignment horizontal="center" vertical="center" wrapText="1"/>
    </xf>
    <xf numFmtId="164" fontId="5" fillId="2" borderId="0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164" fontId="5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/>
    <xf numFmtId="164" fontId="5" fillId="0" borderId="1" xfId="1" applyNumberFormat="1" applyFont="1" applyFill="1" applyBorder="1" applyAlignment="1">
      <alignment horizontal="right" vertical="center" wrapText="1"/>
    </xf>
    <xf numFmtId="164" fontId="6" fillId="0" borderId="1" xfId="1" applyNumberFormat="1" applyFont="1" applyBorder="1" applyAlignment="1">
      <alignment horizontal="right" vertical="center" wrapText="1"/>
    </xf>
    <xf numFmtId="164" fontId="5" fillId="0" borderId="1" xfId="0" applyNumberFormat="1" applyFont="1" applyBorder="1" applyAlignment="1">
      <alignment horizontal="right" vertical="center" wrapText="1"/>
    </xf>
    <xf numFmtId="164" fontId="5" fillId="2" borderId="1" xfId="1" applyNumberFormat="1" applyFont="1" applyFill="1" applyBorder="1" applyAlignment="1">
      <alignment horizontal="right" vertical="center" wrapText="1"/>
    </xf>
    <xf numFmtId="164" fontId="5" fillId="0" borderId="1" xfId="1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right" vertical="center"/>
    </xf>
    <xf numFmtId="0" fontId="6" fillId="0" borderId="1" xfId="0" applyFont="1" applyBorder="1" applyAlignment="1">
      <alignment horizontal="right" vertical="center" wrapText="1"/>
    </xf>
    <xf numFmtId="0" fontId="6" fillId="0" borderId="1" xfId="0" applyFont="1" applyBorder="1" applyAlignment="1">
      <alignment horizontal="right" vertical="center"/>
    </xf>
    <xf numFmtId="0" fontId="5" fillId="2" borderId="1" xfId="0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right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164" fontId="5" fillId="0" borderId="0" xfId="0" applyNumberFormat="1" applyFont="1" applyBorder="1" applyAlignment="1">
      <alignment horizontal="right" vertical="center" wrapText="1"/>
    </xf>
    <xf numFmtId="164" fontId="5" fillId="2" borderId="0" xfId="1" applyNumberFormat="1" applyFont="1" applyFill="1" applyBorder="1" applyAlignment="1">
      <alignment horizontal="right" vertical="center" wrapText="1"/>
    </xf>
    <xf numFmtId="0" fontId="5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right" vertical="center" wrapText="1"/>
    </xf>
    <xf numFmtId="0" fontId="6" fillId="0" borderId="0" xfId="0" applyFont="1" applyBorder="1" applyAlignment="1">
      <alignment horizontal="right" vertical="center"/>
    </xf>
    <xf numFmtId="0" fontId="5" fillId="2" borderId="0" xfId="0" applyFont="1" applyFill="1" applyBorder="1" applyAlignment="1">
      <alignment horizontal="right" vertical="center" wrapText="1"/>
    </xf>
    <xf numFmtId="0" fontId="5" fillId="0" borderId="0" xfId="0" applyFont="1" applyFill="1" applyBorder="1" applyAlignment="1">
      <alignment horizontal="right" vertical="center" wrapText="1"/>
    </xf>
    <xf numFmtId="0" fontId="9" fillId="0" borderId="4" xfId="0" applyFont="1" applyBorder="1" applyAlignment="1">
      <alignment horizontal="center" wrapText="1"/>
    </xf>
    <xf numFmtId="164" fontId="5" fillId="2" borderId="0" xfId="0" applyNumberFormat="1" applyFont="1" applyFill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9" fillId="0" borderId="4" xfId="0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9" fillId="0" borderId="4" xfId="0" applyFont="1" applyBorder="1" applyAlignment="1">
      <alignment horizont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64" fontId="6" fillId="0" borderId="1" xfId="1" applyNumberFormat="1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right" vertical="center"/>
    </xf>
    <xf numFmtId="164" fontId="6" fillId="0" borderId="0" xfId="0" applyNumberFormat="1" applyFont="1" applyFill="1" applyBorder="1" applyAlignment="1">
      <alignment vertical="center" wrapText="1"/>
    </xf>
    <xf numFmtId="164" fontId="6" fillId="0" borderId="0" xfId="1" applyNumberFormat="1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Alignment="1">
      <alignment vertical="center"/>
    </xf>
    <xf numFmtId="164" fontId="5" fillId="0" borderId="0" xfId="0" applyNumberFormat="1" applyFont="1" applyBorder="1" applyAlignment="1">
      <alignment horizontal="right" vertical="center"/>
    </xf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9" fillId="0" borderId="4" xfId="0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164" fontId="5" fillId="0" borderId="1" xfId="1" applyNumberFormat="1" applyFont="1" applyBorder="1" applyAlignment="1">
      <alignment horizontal="center" vertical="center" wrapText="1"/>
    </xf>
    <xf numFmtId="164" fontId="5" fillId="0" borderId="1" xfId="1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9" fillId="0" borderId="0" xfId="0" applyFont="1" applyBorder="1" applyAlignment="1">
      <alignment horizontal="center" wrapText="1"/>
    </xf>
    <xf numFmtId="0" fontId="9" fillId="0" borderId="4" xfId="0" applyFont="1" applyBorder="1" applyAlignment="1">
      <alignment horizontal="center" wrapText="1"/>
    </xf>
    <xf numFmtId="164" fontId="5" fillId="0" borderId="5" xfId="1" applyNumberFormat="1" applyFont="1" applyBorder="1" applyAlignment="1">
      <alignment horizontal="center" vertical="center" wrapText="1"/>
    </xf>
    <xf numFmtId="164" fontId="5" fillId="0" borderId="7" xfId="1" applyNumberFormat="1" applyFont="1" applyBorder="1" applyAlignment="1">
      <alignment horizontal="center" vertical="center" wrapText="1"/>
    </xf>
    <xf numFmtId="164" fontId="5" fillId="0" borderId="6" xfId="1" applyNumberFormat="1" applyFont="1" applyBorder="1" applyAlignment="1">
      <alignment horizontal="center" vertical="center" wrapText="1"/>
    </xf>
    <xf numFmtId="164" fontId="5" fillId="0" borderId="5" xfId="1" applyNumberFormat="1" applyFont="1" applyFill="1" applyBorder="1" applyAlignment="1">
      <alignment horizontal="center" vertical="center" wrapText="1"/>
    </xf>
    <xf numFmtId="164" fontId="5" fillId="0" borderId="7" xfId="1" applyNumberFormat="1" applyFont="1" applyFill="1" applyBorder="1" applyAlignment="1">
      <alignment horizontal="center" vertical="center" wrapText="1"/>
    </xf>
    <xf numFmtId="164" fontId="5" fillId="0" borderId="6" xfId="1" applyNumberFormat="1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839322</xdr:colOff>
      <xdr:row>2</xdr:row>
      <xdr:rowOff>19050</xdr:rowOff>
    </xdr:from>
    <xdr:to>
      <xdr:col>1</xdr:col>
      <xdr:colOff>1893235</xdr:colOff>
      <xdr:row>2</xdr:row>
      <xdr:rowOff>19050</xdr:rowOff>
    </xdr:to>
    <xdr:cxnSp macro="">
      <xdr:nvCxnSpPr>
        <xdr:cNvPr id="2" name="Straight Connector 1"/>
        <xdr:cNvCxnSpPr/>
      </xdr:nvCxnSpPr>
      <xdr:spPr>
        <a:xfrm>
          <a:off x="1201272" y="0"/>
          <a:ext cx="1053913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839322</xdr:colOff>
      <xdr:row>2</xdr:row>
      <xdr:rowOff>19050</xdr:rowOff>
    </xdr:from>
    <xdr:to>
      <xdr:col>1</xdr:col>
      <xdr:colOff>1893235</xdr:colOff>
      <xdr:row>2</xdr:row>
      <xdr:rowOff>19050</xdr:rowOff>
    </xdr:to>
    <xdr:cxnSp macro="">
      <xdr:nvCxnSpPr>
        <xdr:cNvPr id="2" name="Straight Connector 1"/>
        <xdr:cNvCxnSpPr/>
      </xdr:nvCxnSpPr>
      <xdr:spPr>
        <a:xfrm>
          <a:off x="1201272" y="0"/>
          <a:ext cx="1053913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839322</xdr:colOff>
      <xdr:row>2</xdr:row>
      <xdr:rowOff>19050</xdr:rowOff>
    </xdr:from>
    <xdr:to>
      <xdr:col>1</xdr:col>
      <xdr:colOff>1893235</xdr:colOff>
      <xdr:row>2</xdr:row>
      <xdr:rowOff>19050</xdr:rowOff>
    </xdr:to>
    <xdr:cxnSp macro="">
      <xdr:nvCxnSpPr>
        <xdr:cNvPr id="2" name="Straight Connector 1"/>
        <xdr:cNvCxnSpPr/>
      </xdr:nvCxnSpPr>
      <xdr:spPr>
        <a:xfrm>
          <a:off x="1201272" y="0"/>
          <a:ext cx="1053913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839322</xdr:colOff>
      <xdr:row>2</xdr:row>
      <xdr:rowOff>19050</xdr:rowOff>
    </xdr:from>
    <xdr:to>
      <xdr:col>1</xdr:col>
      <xdr:colOff>1893235</xdr:colOff>
      <xdr:row>2</xdr:row>
      <xdr:rowOff>19050</xdr:rowOff>
    </xdr:to>
    <xdr:cxnSp macro="">
      <xdr:nvCxnSpPr>
        <xdr:cNvPr id="2" name="Straight Connector 1"/>
        <xdr:cNvCxnSpPr/>
      </xdr:nvCxnSpPr>
      <xdr:spPr>
        <a:xfrm>
          <a:off x="1201272" y="0"/>
          <a:ext cx="1053913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839322</xdr:colOff>
      <xdr:row>2</xdr:row>
      <xdr:rowOff>19050</xdr:rowOff>
    </xdr:from>
    <xdr:to>
      <xdr:col>1</xdr:col>
      <xdr:colOff>1893235</xdr:colOff>
      <xdr:row>2</xdr:row>
      <xdr:rowOff>19050</xdr:rowOff>
    </xdr:to>
    <xdr:cxnSp macro="">
      <xdr:nvCxnSpPr>
        <xdr:cNvPr id="2" name="Straight Connector 1"/>
        <xdr:cNvCxnSpPr/>
      </xdr:nvCxnSpPr>
      <xdr:spPr>
        <a:xfrm>
          <a:off x="1201272" y="0"/>
          <a:ext cx="1053913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839322</xdr:colOff>
      <xdr:row>2</xdr:row>
      <xdr:rowOff>19050</xdr:rowOff>
    </xdr:from>
    <xdr:to>
      <xdr:col>1</xdr:col>
      <xdr:colOff>1893235</xdr:colOff>
      <xdr:row>2</xdr:row>
      <xdr:rowOff>19050</xdr:rowOff>
    </xdr:to>
    <xdr:cxnSp macro="">
      <xdr:nvCxnSpPr>
        <xdr:cNvPr id="2" name="Straight Connector 1"/>
        <xdr:cNvCxnSpPr/>
      </xdr:nvCxnSpPr>
      <xdr:spPr>
        <a:xfrm>
          <a:off x="1201272" y="0"/>
          <a:ext cx="1053913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839322</xdr:colOff>
      <xdr:row>2</xdr:row>
      <xdr:rowOff>19050</xdr:rowOff>
    </xdr:from>
    <xdr:to>
      <xdr:col>1</xdr:col>
      <xdr:colOff>1893235</xdr:colOff>
      <xdr:row>2</xdr:row>
      <xdr:rowOff>19050</xdr:rowOff>
    </xdr:to>
    <xdr:cxnSp macro="">
      <xdr:nvCxnSpPr>
        <xdr:cNvPr id="2" name="Straight Connector 1"/>
        <xdr:cNvCxnSpPr/>
      </xdr:nvCxnSpPr>
      <xdr:spPr>
        <a:xfrm>
          <a:off x="1197910" y="444874"/>
          <a:ext cx="1053913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323850</xdr:colOff>
      <xdr:row>2</xdr:row>
      <xdr:rowOff>19050</xdr:rowOff>
    </xdr:from>
    <xdr:to>
      <xdr:col>1</xdr:col>
      <xdr:colOff>1019175</xdr:colOff>
      <xdr:row>2</xdr:row>
      <xdr:rowOff>19050</xdr:rowOff>
    </xdr:to>
    <xdr:cxnSp macro="">
      <xdr:nvCxnSpPr>
        <xdr:cNvPr id="3" name="Straight Connector 2"/>
        <xdr:cNvCxnSpPr/>
      </xdr:nvCxnSpPr>
      <xdr:spPr>
        <a:xfrm>
          <a:off x="323850" y="495300"/>
          <a:ext cx="10572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838200</xdr:colOff>
      <xdr:row>2</xdr:row>
      <xdr:rowOff>19050</xdr:rowOff>
    </xdr:from>
    <xdr:to>
      <xdr:col>6</xdr:col>
      <xdr:colOff>485775</xdr:colOff>
      <xdr:row>2</xdr:row>
      <xdr:rowOff>19051</xdr:rowOff>
    </xdr:to>
    <xdr:cxnSp macro="">
      <xdr:nvCxnSpPr>
        <xdr:cNvPr id="5" name="Straight Connector 4"/>
        <xdr:cNvCxnSpPr/>
      </xdr:nvCxnSpPr>
      <xdr:spPr>
        <a:xfrm flipV="1">
          <a:off x="4429125" y="495300"/>
          <a:ext cx="2000250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962025</xdr:colOff>
      <xdr:row>3</xdr:row>
      <xdr:rowOff>514350</xdr:rowOff>
    </xdr:from>
    <xdr:to>
      <xdr:col>5</xdr:col>
      <xdr:colOff>981075</xdr:colOff>
      <xdr:row>3</xdr:row>
      <xdr:rowOff>514350</xdr:rowOff>
    </xdr:to>
    <xdr:cxnSp macro="">
      <xdr:nvCxnSpPr>
        <xdr:cNvPr id="8" name="Straight Connector 7"/>
        <xdr:cNvCxnSpPr/>
      </xdr:nvCxnSpPr>
      <xdr:spPr>
        <a:xfrm>
          <a:off x="3371850" y="1228725"/>
          <a:ext cx="23431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12"/>
  <sheetViews>
    <sheetView tabSelected="1" view="pageBreakPreview" topLeftCell="A6" zoomScale="76" zoomScaleNormal="85" zoomScaleSheetLayoutView="76" workbookViewId="0">
      <selection activeCell="D27" sqref="D27"/>
    </sheetView>
  </sheetViews>
  <sheetFormatPr defaultRowHeight="16.5" x14ac:dyDescent="0.25"/>
  <cols>
    <col min="1" max="1" width="5.42578125" style="5" customWidth="1"/>
    <col min="2" max="2" width="73.42578125" style="5" customWidth="1"/>
    <col min="3" max="3" width="17.28515625" style="5" customWidth="1"/>
    <col min="4" max="4" width="11.42578125" style="5" customWidth="1"/>
    <col min="5" max="6" width="14.42578125" style="5" customWidth="1"/>
    <col min="7" max="7" width="16.85546875" style="5" customWidth="1"/>
    <col min="8" max="8" width="15.140625" style="5" customWidth="1"/>
    <col min="9" max="9" width="17.28515625" style="5" customWidth="1"/>
    <col min="10" max="10" width="19.5703125" style="5" bestFit="1" customWidth="1"/>
    <col min="11" max="11" width="20.85546875" style="5" bestFit="1" customWidth="1"/>
    <col min="12" max="16" width="17.7109375" style="5" customWidth="1"/>
    <col min="17" max="17" width="17.140625" style="5" bestFit="1" customWidth="1"/>
    <col min="18" max="18" width="18.140625" style="5" bestFit="1" customWidth="1"/>
    <col min="19" max="19" width="16.7109375" style="5" bestFit="1" customWidth="1"/>
    <col min="20" max="20" width="15.28515625" style="5" bestFit="1" customWidth="1"/>
    <col min="21" max="21" width="21.5703125" style="5" bestFit="1" customWidth="1"/>
    <col min="22" max="22" width="18.5703125" style="5" bestFit="1" customWidth="1"/>
    <col min="23" max="16384" width="9.140625" style="5"/>
  </cols>
  <sheetData>
    <row r="1" spans="1:25" hidden="1" x14ac:dyDescent="0.25">
      <c r="A1" s="49" t="s">
        <v>111</v>
      </c>
      <c r="B1" s="49"/>
      <c r="C1" s="133" t="s">
        <v>16</v>
      </c>
      <c r="D1" s="133"/>
      <c r="E1" s="133"/>
      <c r="F1" s="133"/>
      <c r="G1" s="133"/>
      <c r="H1" s="133"/>
      <c r="I1" s="129"/>
      <c r="J1" s="129"/>
      <c r="K1" s="129"/>
      <c r="L1" s="129"/>
      <c r="M1" s="129"/>
      <c r="N1" s="129"/>
      <c r="O1" s="129"/>
      <c r="P1" s="129"/>
      <c r="Q1" s="129"/>
      <c r="R1" s="129"/>
      <c r="S1" s="129"/>
      <c r="T1" s="129"/>
    </row>
    <row r="2" spans="1:25" hidden="1" x14ac:dyDescent="0.25">
      <c r="A2" s="49" t="s">
        <v>115</v>
      </c>
      <c r="B2" s="49"/>
      <c r="C2" s="133" t="s">
        <v>17</v>
      </c>
      <c r="D2" s="133"/>
      <c r="E2" s="133"/>
      <c r="F2" s="133"/>
      <c r="G2" s="133"/>
      <c r="H2" s="133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</row>
    <row r="3" spans="1:25" hidden="1" x14ac:dyDescent="0.25"/>
    <row r="4" spans="1:25" x14ac:dyDescent="0.25">
      <c r="A4" s="133" t="s">
        <v>135</v>
      </c>
      <c r="B4" s="133"/>
      <c r="C4" s="133"/>
      <c r="D4" s="133"/>
      <c r="E4" s="133"/>
      <c r="F4" s="133"/>
      <c r="G4" s="133"/>
      <c r="H4" s="133"/>
    </row>
    <row r="5" spans="1:25" ht="32.25" customHeight="1" x14ac:dyDescent="0.25">
      <c r="A5" s="137" t="s">
        <v>134</v>
      </c>
      <c r="B5" s="137"/>
      <c r="C5" s="137"/>
      <c r="D5" s="137"/>
      <c r="E5" s="137"/>
      <c r="F5" s="137"/>
      <c r="G5" s="137"/>
      <c r="H5" s="137"/>
      <c r="I5" s="131"/>
      <c r="J5" s="131"/>
      <c r="K5" s="131"/>
      <c r="L5" s="131"/>
      <c r="M5" s="131"/>
      <c r="N5" s="131"/>
      <c r="O5" s="131"/>
      <c r="P5" s="131"/>
      <c r="Q5" s="131"/>
      <c r="R5" s="131"/>
      <c r="S5" s="131"/>
      <c r="T5" s="131"/>
      <c r="U5" s="52"/>
      <c r="V5" s="52"/>
      <c r="W5" s="52"/>
      <c r="X5" s="52"/>
      <c r="Y5" s="52"/>
    </row>
    <row r="6" spans="1:25" ht="16.5" customHeight="1" x14ac:dyDescent="0.25">
      <c r="A6" s="138" t="s">
        <v>156</v>
      </c>
      <c r="B6" s="138"/>
      <c r="C6" s="138"/>
      <c r="D6" s="138"/>
      <c r="E6" s="138"/>
      <c r="F6" s="138"/>
      <c r="G6" s="138"/>
      <c r="H6" s="138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52"/>
      <c r="V6" s="52"/>
      <c r="W6" s="52"/>
      <c r="X6" s="52"/>
      <c r="Y6" s="52"/>
    </row>
    <row r="7" spans="1:25" x14ac:dyDescent="0.25">
      <c r="A7" s="132"/>
      <c r="B7" s="132"/>
      <c r="C7" s="132"/>
      <c r="D7" s="132"/>
      <c r="E7" s="139" t="s">
        <v>128</v>
      </c>
      <c r="F7" s="139"/>
      <c r="G7" s="139"/>
      <c r="H7" s="139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2"/>
      <c r="V7" s="52"/>
      <c r="W7" s="52"/>
      <c r="X7" s="52"/>
      <c r="Y7" s="52"/>
    </row>
    <row r="8" spans="1:25" ht="38.25" customHeight="1" x14ac:dyDescent="0.25">
      <c r="A8" s="136" t="s">
        <v>0</v>
      </c>
      <c r="B8" s="136" t="s">
        <v>1</v>
      </c>
      <c r="C8" s="136" t="s">
        <v>2</v>
      </c>
      <c r="D8" s="136" t="s">
        <v>129</v>
      </c>
      <c r="E8" s="136"/>
      <c r="F8" s="136"/>
      <c r="G8" s="136" t="s">
        <v>136</v>
      </c>
      <c r="H8" s="136" t="s">
        <v>8</v>
      </c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</row>
    <row r="9" spans="1:25" ht="53.25" customHeight="1" x14ac:dyDescent="0.25">
      <c r="A9" s="136"/>
      <c r="B9" s="136"/>
      <c r="C9" s="136"/>
      <c r="D9" s="130" t="s">
        <v>5</v>
      </c>
      <c r="E9" s="130" t="s">
        <v>154</v>
      </c>
      <c r="F9" s="130" t="s">
        <v>6</v>
      </c>
      <c r="G9" s="136"/>
      <c r="H9" s="136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</row>
    <row r="10" spans="1:25" x14ac:dyDescent="0.25">
      <c r="A10" s="130"/>
      <c r="B10" s="130" t="s">
        <v>102</v>
      </c>
      <c r="C10" s="130"/>
      <c r="D10" s="86">
        <f>+D11+D18+D23+D29+D37+D46+D56+D62+D67+D74+D79+D86+D90+D101</f>
        <v>14588</v>
      </c>
      <c r="E10" s="86">
        <f>+E11+E18+E23+E29+E37+E46+E56+E62+E67+E74+E79+E86+E90+E101</f>
        <v>8365</v>
      </c>
      <c r="F10" s="86">
        <f>+F11+F18+F23+F29+F37+F46+F56+F62+F67+F74+F79+F86+F90+F101</f>
        <v>19865</v>
      </c>
      <c r="G10" s="86"/>
      <c r="H10" s="86" t="s">
        <v>130</v>
      </c>
      <c r="I10" s="86">
        <f t="shared" ref="I10" si="0">+I11+I18+I23+I29+I37+I46+I56+I62+I67+I74+I79+I86+I90+I96+I101</f>
        <v>42818</v>
      </c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</row>
    <row r="11" spans="1:25" s="48" customFormat="1" x14ac:dyDescent="0.25">
      <c r="A11" s="45" t="s">
        <v>9</v>
      </c>
      <c r="B11" s="46" t="s">
        <v>37</v>
      </c>
      <c r="C11" s="45"/>
      <c r="D11" s="87">
        <f t="shared" ref="D11:H11" si="1">+D12+D14</f>
        <v>885</v>
      </c>
      <c r="E11" s="87">
        <f t="shared" si="1"/>
        <v>0</v>
      </c>
      <c r="F11" s="87">
        <f t="shared" si="1"/>
        <v>1882</v>
      </c>
      <c r="G11" s="87"/>
      <c r="H11" s="87">
        <f t="shared" si="1"/>
        <v>0</v>
      </c>
      <c r="I11" s="97">
        <f>+D11+E11+F11</f>
        <v>2767</v>
      </c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</row>
    <row r="12" spans="1:25" s="59" customFormat="1" ht="25.5" hidden="1" customHeight="1" x14ac:dyDescent="0.25">
      <c r="A12" s="54" t="s">
        <v>35</v>
      </c>
      <c r="B12" s="55" t="s">
        <v>5</v>
      </c>
      <c r="C12" s="130"/>
      <c r="D12" s="88">
        <f>+SUM(D13:D13)</f>
        <v>885</v>
      </c>
      <c r="E12" s="88">
        <f>+SUM(E13:E13)</f>
        <v>0</v>
      </c>
      <c r="F12" s="88"/>
      <c r="G12" s="134" t="s">
        <v>137</v>
      </c>
      <c r="H12" s="89"/>
      <c r="I12" s="98"/>
      <c r="J12" s="57"/>
      <c r="K12" s="57"/>
      <c r="L12" s="57"/>
      <c r="M12" s="57"/>
      <c r="N12" s="57"/>
      <c r="O12" s="57"/>
      <c r="P12" s="57"/>
      <c r="Q12" s="57"/>
      <c r="R12" s="57"/>
      <c r="S12" s="58"/>
      <c r="T12" s="56"/>
      <c r="U12" s="59">
        <v>1882000000</v>
      </c>
      <c r="V12" s="59">
        <f>+E12-U12</f>
        <v>-1882000000</v>
      </c>
    </row>
    <row r="13" spans="1:25" s="66" customFormat="1" ht="25.5" customHeight="1" x14ac:dyDescent="0.25">
      <c r="A13" s="60">
        <v>1</v>
      </c>
      <c r="B13" s="61" t="s">
        <v>38</v>
      </c>
      <c r="C13" s="60" t="s">
        <v>120</v>
      </c>
      <c r="D13" s="85">
        <v>885</v>
      </c>
      <c r="E13" s="85"/>
      <c r="F13" s="85"/>
      <c r="G13" s="134"/>
      <c r="H13" s="90"/>
      <c r="I13" s="99">
        <f>+A13+A17+A22+A25+A28+A32+A36+A42+A45+A51+A55+A58+A61+A66+A70+A73+A78+A81+A85+A89+A95+A100+A105</f>
        <v>78</v>
      </c>
      <c r="J13" s="62" t="e">
        <f>+#REF!+E13+#REF!+D13</f>
        <v>#REF!</v>
      </c>
      <c r="K13" s="62">
        <f>+E13+D13</f>
        <v>885</v>
      </c>
      <c r="L13" s="62" t="e">
        <f>+#REF!+#REF!</f>
        <v>#REF!</v>
      </c>
      <c r="M13" s="62"/>
      <c r="N13" s="62"/>
      <c r="O13" s="62"/>
      <c r="P13" s="62"/>
      <c r="Q13" s="62" t="e">
        <f>+#REF!+E13+#REF!+D13</f>
        <v>#REF!</v>
      </c>
      <c r="R13" s="62" t="e">
        <f>+#REF!-S13</f>
        <v>#REF!</v>
      </c>
      <c r="S13" s="63" t="e">
        <f>+#REF!*0.1</f>
        <v>#REF!</v>
      </c>
      <c r="T13" s="62">
        <f>+D13+E13</f>
        <v>885</v>
      </c>
      <c r="U13" s="64">
        <f>+E13+D13</f>
        <v>885</v>
      </c>
      <c r="V13" s="65">
        <f>+V12/7</f>
        <v>-268857142.85714287</v>
      </c>
    </row>
    <row r="14" spans="1:25" s="59" customFormat="1" ht="25.5" hidden="1" customHeight="1" x14ac:dyDescent="0.25">
      <c r="A14" s="54" t="s">
        <v>36</v>
      </c>
      <c r="B14" s="55" t="s">
        <v>6</v>
      </c>
      <c r="C14" s="130"/>
      <c r="D14" s="88">
        <f t="shared" ref="D14:F14" si="2">+SUM(D15:D17)</f>
        <v>0</v>
      </c>
      <c r="E14" s="88">
        <f t="shared" si="2"/>
        <v>0</v>
      </c>
      <c r="F14" s="88">
        <f t="shared" si="2"/>
        <v>1882</v>
      </c>
      <c r="G14" s="134"/>
      <c r="H14" s="89"/>
      <c r="I14" s="98"/>
      <c r="J14" s="57" t="e">
        <f>+#REF!+E14+#REF!+D14</f>
        <v>#REF!</v>
      </c>
      <c r="K14" s="57">
        <f>+E14+D14</f>
        <v>0</v>
      </c>
      <c r="L14" s="57" t="e">
        <f>+#REF!+#REF!</f>
        <v>#REF!</v>
      </c>
      <c r="M14" s="57"/>
      <c r="N14" s="57"/>
      <c r="O14" s="57"/>
      <c r="P14" s="57"/>
      <c r="Q14" s="57" t="e">
        <f>+#REF!+E14+#REF!+D14</f>
        <v>#REF!</v>
      </c>
      <c r="R14" s="57" t="e">
        <f>+#REF!-S14</f>
        <v>#REF!</v>
      </c>
      <c r="S14" s="58" t="e">
        <f>+#REF!*0.1</f>
        <v>#REF!</v>
      </c>
      <c r="T14" s="56"/>
    </row>
    <row r="15" spans="1:25" s="70" customFormat="1" ht="25.5" customHeight="1" x14ac:dyDescent="0.25">
      <c r="A15" s="67">
        <v>2</v>
      </c>
      <c r="B15" s="68" t="s">
        <v>38</v>
      </c>
      <c r="C15" s="60" t="s">
        <v>120</v>
      </c>
      <c r="D15" s="85"/>
      <c r="E15" s="85"/>
      <c r="F15" s="85">
        <v>650</v>
      </c>
      <c r="G15" s="134"/>
      <c r="H15" s="91"/>
      <c r="I15" s="100"/>
      <c r="J15" s="62" t="e">
        <f>+#REF!+E15+#REF!+D15</f>
        <v>#REF!</v>
      </c>
      <c r="K15" s="62">
        <f>+E15+D15</f>
        <v>0</v>
      </c>
      <c r="L15" s="62" t="e">
        <f>+#REF!+#REF!</f>
        <v>#REF!</v>
      </c>
      <c r="M15" s="62"/>
      <c r="N15" s="62"/>
      <c r="O15" s="62"/>
      <c r="P15" s="62"/>
      <c r="Q15" s="62" t="e">
        <f>+#REF!+E15+#REF!+D15</f>
        <v>#REF!</v>
      </c>
      <c r="R15" s="62" t="e">
        <f>+#REF!-S15</f>
        <v>#REF!</v>
      </c>
      <c r="S15" s="63" t="e">
        <f>+#REF!*0.1</f>
        <v>#REF!</v>
      </c>
      <c r="T15" s="69"/>
    </row>
    <row r="16" spans="1:25" s="70" customFormat="1" ht="25.5" customHeight="1" x14ac:dyDescent="0.25">
      <c r="A16" s="67">
        <v>3</v>
      </c>
      <c r="B16" s="68" t="s">
        <v>39</v>
      </c>
      <c r="C16" s="60" t="s">
        <v>120</v>
      </c>
      <c r="D16" s="85"/>
      <c r="E16" s="85"/>
      <c r="F16" s="85">
        <v>620</v>
      </c>
      <c r="G16" s="134"/>
      <c r="H16" s="91"/>
      <c r="I16" s="100"/>
      <c r="J16" s="62" t="e">
        <f>+#REF!+E16+#REF!+D16</f>
        <v>#REF!</v>
      </c>
      <c r="K16" s="62">
        <f>+E16+D16</f>
        <v>0</v>
      </c>
      <c r="L16" s="62" t="e">
        <f>+#REF!+#REF!</f>
        <v>#REF!</v>
      </c>
      <c r="M16" s="62"/>
      <c r="N16" s="62"/>
      <c r="O16" s="62"/>
      <c r="P16" s="62"/>
      <c r="Q16" s="62" t="e">
        <f>+#REF!+E16+#REF!+D16</f>
        <v>#REF!</v>
      </c>
      <c r="R16" s="62" t="e">
        <f>+#REF!-S16</f>
        <v>#REF!</v>
      </c>
      <c r="S16" s="63" t="e">
        <f>+#REF!*0.1</f>
        <v>#REF!</v>
      </c>
      <c r="T16" s="69"/>
    </row>
    <row r="17" spans="1:20" s="70" customFormat="1" ht="25.5" customHeight="1" x14ac:dyDescent="0.25">
      <c r="A17" s="67">
        <v>4</v>
      </c>
      <c r="B17" s="68" t="s">
        <v>40</v>
      </c>
      <c r="C17" s="60" t="s">
        <v>120</v>
      </c>
      <c r="D17" s="85"/>
      <c r="E17" s="85"/>
      <c r="F17" s="85">
        <v>612</v>
      </c>
      <c r="G17" s="134"/>
      <c r="H17" s="91"/>
      <c r="I17" s="100"/>
      <c r="J17" s="62" t="e">
        <f>+#REF!+E17+#REF!+D17</f>
        <v>#REF!</v>
      </c>
      <c r="K17" s="62">
        <f>+E17+D17</f>
        <v>0</v>
      </c>
      <c r="L17" s="62" t="e">
        <f>+#REF!+#REF!</f>
        <v>#REF!</v>
      </c>
      <c r="M17" s="62"/>
      <c r="N17" s="62"/>
      <c r="O17" s="62"/>
      <c r="P17" s="62"/>
      <c r="Q17" s="62" t="e">
        <f>+#REF!+E17+#REF!+D17</f>
        <v>#REF!</v>
      </c>
      <c r="R17" s="62" t="e">
        <f>+#REF!-S17</f>
        <v>#REF!</v>
      </c>
      <c r="S17" s="63" t="e">
        <f>+#REF!*0.1</f>
        <v>#REF!</v>
      </c>
      <c r="T17" s="69"/>
    </row>
    <row r="18" spans="1:20" s="48" customFormat="1" ht="25.5" customHeight="1" x14ac:dyDescent="0.25">
      <c r="A18" s="45" t="s">
        <v>10</v>
      </c>
      <c r="B18" s="46" t="s">
        <v>45</v>
      </c>
      <c r="C18" s="45"/>
      <c r="D18" s="87">
        <f t="shared" ref="D18:F18" si="3">+D19</f>
        <v>885</v>
      </c>
      <c r="E18" s="87">
        <f t="shared" si="3"/>
        <v>1185</v>
      </c>
      <c r="F18" s="87">
        <f t="shared" si="3"/>
        <v>697</v>
      </c>
      <c r="G18" s="87"/>
      <c r="H18" s="92"/>
      <c r="I18" s="97">
        <f>+D18+E18+F18</f>
        <v>2767</v>
      </c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</row>
    <row r="19" spans="1:20" s="59" customFormat="1" ht="25.5" hidden="1" customHeight="1" x14ac:dyDescent="0.25">
      <c r="A19" s="54" t="s">
        <v>35</v>
      </c>
      <c r="B19" s="55" t="s">
        <v>151</v>
      </c>
      <c r="C19" s="130" t="s">
        <v>130</v>
      </c>
      <c r="D19" s="88">
        <f t="shared" ref="D19:F19" si="4">SUM(D20:D22)</f>
        <v>885</v>
      </c>
      <c r="E19" s="88">
        <f t="shared" si="4"/>
        <v>1185</v>
      </c>
      <c r="F19" s="88">
        <f t="shared" si="4"/>
        <v>697</v>
      </c>
      <c r="G19" s="134" t="s">
        <v>150</v>
      </c>
      <c r="H19" s="89"/>
      <c r="I19" s="98"/>
      <c r="J19" s="57"/>
      <c r="K19" s="57"/>
      <c r="L19" s="57"/>
      <c r="M19" s="57"/>
      <c r="N19" s="57"/>
      <c r="O19" s="57"/>
      <c r="P19" s="57"/>
      <c r="Q19" s="57"/>
      <c r="R19" s="57"/>
      <c r="S19" s="58"/>
      <c r="T19" s="56"/>
    </row>
    <row r="20" spans="1:20" s="127" customFormat="1" ht="31.5" customHeight="1" x14ac:dyDescent="0.25">
      <c r="A20" s="119">
        <v>1</v>
      </c>
      <c r="B20" s="68" t="s">
        <v>41</v>
      </c>
      <c r="C20" s="120" t="s">
        <v>42</v>
      </c>
      <c r="D20" s="121">
        <f>330+113</f>
        <v>443</v>
      </c>
      <c r="E20" s="121">
        <f>705-113</f>
        <v>592</v>
      </c>
      <c r="F20" s="121"/>
      <c r="G20" s="134"/>
      <c r="H20" s="122"/>
      <c r="I20" s="123"/>
      <c r="J20" s="124"/>
      <c r="K20" s="124">
        <f>2767+276.7</f>
        <v>3043.7</v>
      </c>
      <c r="L20" s="124"/>
      <c r="M20" s="124"/>
      <c r="N20" s="124"/>
      <c r="O20" s="124"/>
      <c r="P20" s="124"/>
      <c r="Q20" s="124"/>
      <c r="R20" s="124"/>
      <c r="S20" s="125"/>
      <c r="T20" s="126"/>
    </row>
    <row r="21" spans="1:20" s="70" customFormat="1" ht="33.75" customHeight="1" x14ac:dyDescent="0.25">
      <c r="A21" s="67">
        <v>2</v>
      </c>
      <c r="B21" s="68" t="s">
        <v>43</v>
      </c>
      <c r="C21" s="60" t="s">
        <v>42</v>
      </c>
      <c r="D21" s="85">
        <f>330+112</f>
        <v>442</v>
      </c>
      <c r="E21" s="85">
        <f>705-112</f>
        <v>593</v>
      </c>
      <c r="F21" s="85"/>
      <c r="G21" s="134"/>
      <c r="H21" s="91"/>
      <c r="I21" s="100"/>
      <c r="J21" s="62"/>
      <c r="K21" s="62">
        <f>775-697</f>
        <v>78</v>
      </c>
      <c r="L21" s="62"/>
      <c r="M21" s="62"/>
      <c r="N21" s="62"/>
      <c r="O21" s="62"/>
      <c r="P21" s="62"/>
      <c r="Q21" s="62"/>
      <c r="R21" s="62"/>
      <c r="S21" s="63"/>
      <c r="T21" s="69"/>
    </row>
    <row r="22" spans="1:20" s="70" customFormat="1" ht="30.75" customHeight="1" x14ac:dyDescent="0.25">
      <c r="A22" s="67">
        <v>3</v>
      </c>
      <c r="B22" s="68" t="s">
        <v>44</v>
      </c>
      <c r="C22" s="60" t="s">
        <v>42</v>
      </c>
      <c r="D22" s="85"/>
      <c r="E22" s="85"/>
      <c r="F22" s="85">
        <v>697</v>
      </c>
      <c r="G22" s="134"/>
      <c r="H22" s="91"/>
      <c r="I22" s="100">
        <f>+D22/2</f>
        <v>0</v>
      </c>
      <c r="J22" s="62"/>
      <c r="K22" s="62">
        <f>2880-2767</f>
        <v>113</v>
      </c>
      <c r="L22" s="62"/>
      <c r="M22" s="62"/>
      <c r="N22" s="62"/>
      <c r="O22" s="62"/>
      <c r="P22" s="62"/>
      <c r="Q22" s="62"/>
      <c r="R22" s="62"/>
      <c r="S22" s="63"/>
      <c r="T22" s="69"/>
    </row>
    <row r="23" spans="1:20" s="48" customFormat="1" ht="25.5" customHeight="1" x14ac:dyDescent="0.25">
      <c r="A23" s="45" t="s">
        <v>46</v>
      </c>
      <c r="B23" s="46" t="s">
        <v>47</v>
      </c>
      <c r="C23" s="45"/>
      <c r="D23" s="87">
        <f t="shared" ref="D23:F23" si="5">+D24+D26</f>
        <v>884</v>
      </c>
      <c r="E23" s="87">
        <f t="shared" si="5"/>
        <v>0</v>
      </c>
      <c r="F23" s="87">
        <f t="shared" si="5"/>
        <v>1882</v>
      </c>
      <c r="G23" s="87"/>
      <c r="H23" s="92"/>
      <c r="I23" s="97">
        <f>+D23+E23+F23</f>
        <v>2766</v>
      </c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</row>
    <row r="24" spans="1:20" s="59" customFormat="1" ht="25.5" hidden="1" customHeight="1" x14ac:dyDescent="0.25">
      <c r="A24" s="54" t="s">
        <v>35</v>
      </c>
      <c r="B24" s="55" t="s">
        <v>5</v>
      </c>
      <c r="C24" s="130"/>
      <c r="D24" s="88">
        <f>SUM(D25:D25)</f>
        <v>884</v>
      </c>
      <c r="E24" s="88">
        <f>SUM(E25:E25)</f>
        <v>0</v>
      </c>
      <c r="F24" s="88"/>
      <c r="G24" s="134" t="s">
        <v>149</v>
      </c>
      <c r="H24" s="89"/>
      <c r="I24" s="98"/>
      <c r="J24" s="57"/>
      <c r="K24" s="57"/>
      <c r="L24" s="57"/>
      <c r="M24" s="57"/>
      <c r="N24" s="57"/>
      <c r="O24" s="57"/>
      <c r="P24" s="57"/>
      <c r="Q24" s="57"/>
      <c r="R24" s="57"/>
      <c r="S24" s="58"/>
      <c r="T24" s="56"/>
    </row>
    <row r="25" spans="1:20" s="70" customFormat="1" ht="29.25" customHeight="1" x14ac:dyDescent="0.25">
      <c r="A25" s="67">
        <v>1</v>
      </c>
      <c r="B25" s="68" t="s">
        <v>48</v>
      </c>
      <c r="C25" s="60" t="s">
        <v>97</v>
      </c>
      <c r="D25" s="85">
        <v>884</v>
      </c>
      <c r="E25" s="85"/>
      <c r="F25" s="85"/>
      <c r="G25" s="134"/>
      <c r="H25" s="91"/>
      <c r="I25" s="100"/>
      <c r="J25" s="62"/>
      <c r="K25" s="62"/>
      <c r="L25" s="62"/>
      <c r="M25" s="62"/>
      <c r="N25" s="62"/>
      <c r="O25" s="62"/>
      <c r="P25" s="62"/>
      <c r="Q25" s="62"/>
      <c r="R25" s="62"/>
      <c r="S25" s="63"/>
      <c r="T25" s="69"/>
    </row>
    <row r="26" spans="1:20" s="59" customFormat="1" ht="25.5" hidden="1" customHeight="1" x14ac:dyDescent="0.25">
      <c r="A26" s="54" t="s">
        <v>36</v>
      </c>
      <c r="B26" s="55" t="s">
        <v>6</v>
      </c>
      <c r="C26" s="130"/>
      <c r="D26" s="88">
        <f t="shared" ref="D26" si="6">+SUM(D27:D28)</f>
        <v>0</v>
      </c>
      <c r="E26" s="88"/>
      <c r="F26" s="88">
        <f t="shared" ref="F26" si="7">+SUM(F27:F28)</f>
        <v>1882</v>
      </c>
      <c r="G26" s="134"/>
      <c r="H26" s="89"/>
      <c r="I26" s="98"/>
      <c r="J26" s="57"/>
      <c r="K26" s="57"/>
      <c r="L26" s="57"/>
      <c r="M26" s="57"/>
      <c r="N26" s="57"/>
      <c r="O26" s="57"/>
      <c r="P26" s="57"/>
      <c r="Q26" s="57"/>
      <c r="R26" s="57"/>
      <c r="S26" s="58"/>
      <c r="T26" s="56"/>
    </row>
    <row r="27" spans="1:20" s="70" customFormat="1" ht="33.75" customHeight="1" x14ac:dyDescent="0.25">
      <c r="A27" s="67">
        <v>2</v>
      </c>
      <c r="B27" s="68" t="s">
        <v>121</v>
      </c>
      <c r="C27" s="60" t="s">
        <v>97</v>
      </c>
      <c r="D27" s="85"/>
      <c r="E27" s="85"/>
      <c r="F27" s="85">
        <v>1032</v>
      </c>
      <c r="G27" s="134"/>
      <c r="H27" s="91"/>
      <c r="I27" s="100"/>
      <c r="J27" s="62">
        <f>1882-850</f>
        <v>1032</v>
      </c>
      <c r="K27" s="62"/>
      <c r="L27" s="62"/>
      <c r="M27" s="62"/>
      <c r="N27" s="62"/>
      <c r="O27" s="62"/>
      <c r="P27" s="62"/>
      <c r="Q27" s="62"/>
      <c r="R27" s="62"/>
      <c r="S27" s="63"/>
      <c r="T27" s="69"/>
    </row>
    <row r="28" spans="1:20" s="70" customFormat="1" ht="32.25" customHeight="1" x14ac:dyDescent="0.25">
      <c r="A28" s="67">
        <v>3</v>
      </c>
      <c r="B28" s="68" t="s">
        <v>49</v>
      </c>
      <c r="C28" s="60" t="s">
        <v>97</v>
      </c>
      <c r="D28" s="85"/>
      <c r="E28" s="85"/>
      <c r="F28" s="85">
        <v>850</v>
      </c>
      <c r="G28" s="134"/>
      <c r="H28" s="91"/>
      <c r="I28" s="100"/>
      <c r="J28" s="62"/>
      <c r="K28" s="62"/>
      <c r="L28" s="62"/>
      <c r="M28" s="62"/>
      <c r="N28" s="62"/>
      <c r="O28" s="62"/>
      <c r="P28" s="62"/>
      <c r="Q28" s="62"/>
      <c r="R28" s="62"/>
      <c r="S28" s="63"/>
      <c r="T28" s="69"/>
    </row>
    <row r="29" spans="1:20" s="48" customFormat="1" ht="25.5" customHeight="1" x14ac:dyDescent="0.25">
      <c r="A29" s="45" t="s">
        <v>50</v>
      </c>
      <c r="B29" s="46" t="s">
        <v>51</v>
      </c>
      <c r="C29" s="45"/>
      <c r="D29" s="87">
        <f t="shared" ref="D29:F29" si="8">+D30+D33</f>
        <v>885</v>
      </c>
      <c r="E29" s="87">
        <f t="shared" si="8"/>
        <v>0</v>
      </c>
      <c r="F29" s="87">
        <f t="shared" si="8"/>
        <v>1882</v>
      </c>
      <c r="G29" s="87"/>
      <c r="H29" s="92"/>
      <c r="I29" s="97">
        <f>+D29+E29+F29</f>
        <v>2767</v>
      </c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</row>
    <row r="30" spans="1:20" s="59" customFormat="1" ht="25.5" hidden="1" customHeight="1" x14ac:dyDescent="0.25">
      <c r="A30" s="54" t="s">
        <v>35</v>
      </c>
      <c r="B30" s="55" t="s">
        <v>5</v>
      </c>
      <c r="C30" s="130"/>
      <c r="D30" s="88">
        <f t="shared" ref="D30:E30" si="9">+SUM(D31:D32)</f>
        <v>885</v>
      </c>
      <c r="E30" s="88">
        <f t="shared" si="9"/>
        <v>0</v>
      </c>
      <c r="F30" s="88"/>
      <c r="G30" s="134" t="s">
        <v>148</v>
      </c>
      <c r="H30" s="89"/>
      <c r="I30" s="98"/>
      <c r="J30" s="57"/>
      <c r="K30" s="57"/>
      <c r="L30" s="57"/>
      <c r="M30" s="57"/>
      <c r="N30" s="57"/>
      <c r="O30" s="57"/>
      <c r="P30" s="57"/>
      <c r="Q30" s="57"/>
      <c r="R30" s="57"/>
      <c r="S30" s="58"/>
      <c r="T30" s="56"/>
    </row>
    <row r="31" spans="1:20" s="70" customFormat="1" x14ac:dyDescent="0.25">
      <c r="A31" s="67">
        <v>1</v>
      </c>
      <c r="B31" s="68" t="s">
        <v>132</v>
      </c>
      <c r="C31" s="60" t="s">
        <v>98</v>
      </c>
      <c r="D31" s="85">
        <v>400</v>
      </c>
      <c r="E31" s="85"/>
      <c r="F31" s="85"/>
      <c r="G31" s="134"/>
      <c r="H31" s="91"/>
      <c r="I31" s="100"/>
      <c r="J31" s="62"/>
      <c r="K31" s="62"/>
      <c r="L31" s="62"/>
      <c r="M31" s="62"/>
      <c r="N31" s="62"/>
      <c r="O31" s="62"/>
      <c r="P31" s="62"/>
      <c r="Q31" s="62"/>
      <c r="R31" s="62"/>
      <c r="S31" s="63"/>
      <c r="T31" s="69"/>
    </row>
    <row r="32" spans="1:20" s="70" customFormat="1" x14ac:dyDescent="0.25">
      <c r="A32" s="67">
        <v>2</v>
      </c>
      <c r="B32" s="68" t="s">
        <v>133</v>
      </c>
      <c r="C32" s="60" t="s">
        <v>98</v>
      </c>
      <c r="D32" s="85">
        <v>485</v>
      </c>
      <c r="E32" s="85"/>
      <c r="F32" s="85"/>
      <c r="G32" s="134"/>
      <c r="H32" s="91"/>
      <c r="I32" s="100"/>
      <c r="J32" s="62"/>
      <c r="K32" s="62"/>
      <c r="L32" s="62"/>
      <c r="M32" s="62"/>
      <c r="N32" s="62"/>
      <c r="O32" s="62"/>
      <c r="P32" s="62"/>
      <c r="Q32" s="62"/>
      <c r="R32" s="62"/>
      <c r="S32" s="63"/>
      <c r="T32" s="69"/>
    </row>
    <row r="33" spans="1:22" s="59" customFormat="1" ht="25.5" hidden="1" customHeight="1" x14ac:dyDescent="0.25">
      <c r="A33" s="54" t="s">
        <v>36</v>
      </c>
      <c r="B33" s="55" t="s">
        <v>6</v>
      </c>
      <c r="C33" s="130"/>
      <c r="D33" s="88">
        <f>+SUM(D34:D36)</f>
        <v>0</v>
      </c>
      <c r="E33" s="88"/>
      <c r="F33" s="88">
        <f>+SUM(F34:F36)</f>
        <v>1882</v>
      </c>
      <c r="G33" s="134"/>
      <c r="H33" s="89"/>
      <c r="I33" s="98"/>
      <c r="J33" s="57"/>
      <c r="K33" s="57"/>
      <c r="L33" s="57"/>
      <c r="M33" s="57"/>
      <c r="N33" s="57"/>
      <c r="O33" s="57"/>
      <c r="P33" s="57"/>
      <c r="Q33" s="57"/>
      <c r="R33" s="57"/>
      <c r="S33" s="58"/>
      <c r="T33" s="56"/>
    </row>
    <row r="34" spans="1:22" s="70" customFormat="1" x14ac:dyDescent="0.25">
      <c r="A34" s="67">
        <v>3</v>
      </c>
      <c r="B34" s="68" t="s">
        <v>52</v>
      </c>
      <c r="C34" s="60" t="s">
        <v>98</v>
      </c>
      <c r="D34" s="85"/>
      <c r="E34" s="85"/>
      <c r="F34" s="85">
        <v>720</v>
      </c>
      <c r="G34" s="134"/>
      <c r="H34" s="91"/>
      <c r="I34" s="100"/>
      <c r="J34" s="62"/>
      <c r="K34" s="62"/>
      <c r="L34" s="62"/>
      <c r="M34" s="62"/>
      <c r="N34" s="62"/>
      <c r="O34" s="62"/>
      <c r="P34" s="62"/>
      <c r="Q34" s="62"/>
      <c r="R34" s="62"/>
      <c r="S34" s="63"/>
      <c r="T34" s="69"/>
    </row>
    <row r="35" spans="1:22" s="70" customFormat="1" x14ac:dyDescent="0.25">
      <c r="A35" s="67">
        <v>4</v>
      </c>
      <c r="B35" s="68" t="s">
        <v>53</v>
      </c>
      <c r="C35" s="60" t="s">
        <v>98</v>
      </c>
      <c r="D35" s="85"/>
      <c r="E35" s="85"/>
      <c r="F35" s="85">
        <v>600</v>
      </c>
      <c r="G35" s="134"/>
      <c r="H35" s="91"/>
      <c r="I35" s="100"/>
      <c r="J35" s="62"/>
      <c r="K35" s="62"/>
      <c r="L35" s="62"/>
      <c r="M35" s="62"/>
      <c r="N35" s="62"/>
      <c r="O35" s="62"/>
      <c r="P35" s="62"/>
      <c r="Q35" s="62"/>
      <c r="R35" s="62"/>
      <c r="S35" s="63"/>
      <c r="T35" s="69"/>
    </row>
    <row r="36" spans="1:22" s="70" customFormat="1" x14ac:dyDescent="0.25">
      <c r="A36" s="67">
        <v>5</v>
      </c>
      <c r="B36" s="68" t="s">
        <v>54</v>
      </c>
      <c r="C36" s="60" t="s">
        <v>98</v>
      </c>
      <c r="D36" s="85"/>
      <c r="E36" s="85"/>
      <c r="F36" s="85">
        <v>562</v>
      </c>
      <c r="G36" s="134"/>
      <c r="H36" s="91"/>
      <c r="I36" s="100"/>
      <c r="J36" s="62"/>
      <c r="K36" s="62"/>
      <c r="L36" s="62"/>
      <c r="M36" s="62"/>
      <c r="N36" s="62"/>
      <c r="O36" s="62"/>
      <c r="P36" s="62"/>
      <c r="Q36" s="62"/>
      <c r="R36" s="62"/>
      <c r="S36" s="63"/>
      <c r="T36" s="69"/>
    </row>
    <row r="37" spans="1:22" s="48" customFormat="1" ht="25.5" customHeight="1" x14ac:dyDescent="0.25">
      <c r="A37" s="45" t="s">
        <v>55</v>
      </c>
      <c r="B37" s="46" t="s">
        <v>56</v>
      </c>
      <c r="C37" s="45"/>
      <c r="D37" s="87">
        <f t="shared" ref="D37:F37" si="10">+D38+D43</f>
        <v>885</v>
      </c>
      <c r="E37" s="87">
        <f t="shared" si="10"/>
        <v>882</v>
      </c>
      <c r="F37" s="87">
        <f t="shared" si="10"/>
        <v>1000</v>
      </c>
      <c r="G37" s="87"/>
      <c r="H37" s="92"/>
      <c r="I37" s="97">
        <f>+D37+E37+F37</f>
        <v>2767</v>
      </c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</row>
    <row r="38" spans="1:22" s="59" customFormat="1" ht="25.5" hidden="1" customHeight="1" x14ac:dyDescent="0.25">
      <c r="A38" s="54" t="s">
        <v>35</v>
      </c>
      <c r="B38" s="55" t="s">
        <v>151</v>
      </c>
      <c r="C38" s="60" t="s">
        <v>99</v>
      </c>
      <c r="D38" s="88">
        <f>+SUM(D39:D42)</f>
        <v>885</v>
      </c>
      <c r="E38" s="88">
        <f t="shared" ref="E38" si="11">+SUM(E39:E42)</f>
        <v>882</v>
      </c>
      <c r="F38" s="88"/>
      <c r="G38" s="134" t="s">
        <v>147</v>
      </c>
      <c r="H38" s="89"/>
      <c r="I38" s="98"/>
      <c r="J38" s="57"/>
      <c r="K38" s="57"/>
      <c r="L38" s="57"/>
      <c r="M38" s="57"/>
      <c r="N38" s="57"/>
      <c r="O38" s="57"/>
      <c r="P38" s="57"/>
      <c r="Q38" s="57"/>
      <c r="R38" s="57"/>
      <c r="S38" s="58"/>
      <c r="T38" s="56"/>
    </row>
    <row r="39" spans="1:22" s="70" customFormat="1" x14ac:dyDescent="0.25">
      <c r="A39" s="67">
        <v>1</v>
      </c>
      <c r="B39" s="68" t="s">
        <v>83</v>
      </c>
      <c r="C39" s="60" t="s">
        <v>99</v>
      </c>
      <c r="D39" s="85">
        <v>150</v>
      </c>
      <c r="E39" s="85">
        <v>350</v>
      </c>
      <c r="F39" s="85"/>
      <c r="G39" s="134"/>
      <c r="H39" s="91"/>
      <c r="I39" s="100"/>
      <c r="J39" s="62"/>
      <c r="K39" s="62"/>
      <c r="L39" s="62"/>
      <c r="M39" s="62"/>
      <c r="N39" s="62"/>
      <c r="O39" s="62"/>
      <c r="P39" s="62"/>
      <c r="Q39" s="62"/>
      <c r="R39" s="62"/>
      <c r="S39" s="63"/>
      <c r="T39" s="69"/>
    </row>
    <row r="40" spans="1:22" s="70" customFormat="1" x14ac:dyDescent="0.25">
      <c r="A40" s="67">
        <v>2</v>
      </c>
      <c r="B40" s="68" t="s">
        <v>84</v>
      </c>
      <c r="C40" s="60" t="s">
        <v>99</v>
      </c>
      <c r="D40" s="85">
        <v>300</v>
      </c>
      <c r="E40" s="85">
        <v>67</v>
      </c>
      <c r="F40" s="85"/>
      <c r="G40" s="134"/>
      <c r="H40" s="91"/>
      <c r="I40" s="100"/>
      <c r="J40" s="62"/>
      <c r="K40" s="62"/>
      <c r="L40" s="62"/>
      <c r="M40" s="62"/>
      <c r="N40" s="62"/>
      <c r="O40" s="62"/>
      <c r="P40" s="62"/>
      <c r="Q40" s="62"/>
      <c r="R40" s="62"/>
      <c r="S40" s="63"/>
      <c r="T40" s="69"/>
    </row>
    <row r="41" spans="1:22" s="70" customFormat="1" ht="25.5" customHeight="1" x14ac:dyDescent="0.25">
      <c r="A41" s="67">
        <v>3</v>
      </c>
      <c r="B41" s="68" t="s">
        <v>85</v>
      </c>
      <c r="C41" s="60" t="s">
        <v>99</v>
      </c>
      <c r="D41" s="85">
        <v>300</v>
      </c>
      <c r="E41" s="85">
        <v>100</v>
      </c>
      <c r="F41" s="85"/>
      <c r="G41" s="134"/>
      <c r="H41" s="91"/>
      <c r="I41" s="100"/>
      <c r="J41" s="62"/>
      <c r="K41" s="62"/>
      <c r="L41" s="62"/>
      <c r="M41" s="62"/>
      <c r="N41" s="62"/>
      <c r="O41" s="62"/>
      <c r="P41" s="62"/>
      <c r="Q41" s="62"/>
      <c r="R41" s="62"/>
      <c r="S41" s="63"/>
      <c r="T41" s="69"/>
    </row>
    <row r="42" spans="1:22" s="70" customFormat="1" x14ac:dyDescent="0.25">
      <c r="A42" s="67">
        <v>4</v>
      </c>
      <c r="B42" s="68" t="s">
        <v>86</v>
      </c>
      <c r="C42" s="60" t="s">
        <v>99</v>
      </c>
      <c r="D42" s="85">
        <v>135</v>
      </c>
      <c r="E42" s="85">
        <v>365</v>
      </c>
      <c r="F42" s="85"/>
      <c r="G42" s="134"/>
      <c r="H42" s="91"/>
      <c r="I42" s="100"/>
      <c r="J42" s="62"/>
      <c r="K42" s="62"/>
      <c r="L42" s="62"/>
      <c r="M42" s="62"/>
      <c r="N42" s="62"/>
      <c r="O42" s="62"/>
      <c r="P42" s="62"/>
      <c r="Q42" s="62"/>
      <c r="R42" s="62"/>
      <c r="S42" s="63"/>
      <c r="T42" s="69"/>
    </row>
    <row r="43" spans="1:22" s="59" customFormat="1" hidden="1" x14ac:dyDescent="0.25">
      <c r="A43" s="54" t="s">
        <v>36</v>
      </c>
      <c r="B43" s="55" t="s">
        <v>152</v>
      </c>
      <c r="C43" s="60"/>
      <c r="D43" s="88">
        <f t="shared" ref="D43" si="12">+SUM(D44:D45)</f>
        <v>0</v>
      </c>
      <c r="E43" s="88"/>
      <c r="F43" s="88">
        <f t="shared" ref="F43" si="13">+SUM(F44:F45)</f>
        <v>1000</v>
      </c>
      <c r="G43" s="134"/>
      <c r="H43" s="89"/>
      <c r="I43" s="98"/>
      <c r="J43" s="57"/>
      <c r="K43" s="57"/>
      <c r="L43" s="57"/>
      <c r="M43" s="57"/>
      <c r="N43" s="57"/>
      <c r="O43" s="57"/>
      <c r="P43" s="57"/>
      <c r="Q43" s="57"/>
      <c r="R43" s="57"/>
      <c r="S43" s="58"/>
      <c r="T43" s="56"/>
    </row>
    <row r="44" spans="1:22" s="70" customFormat="1" x14ac:dyDescent="0.25">
      <c r="A44" s="67">
        <v>5</v>
      </c>
      <c r="B44" s="68" t="s">
        <v>87</v>
      </c>
      <c r="C44" s="60" t="s">
        <v>99</v>
      </c>
      <c r="D44" s="85"/>
      <c r="E44" s="85"/>
      <c r="F44" s="85">
        <v>500</v>
      </c>
      <c r="G44" s="134"/>
      <c r="H44" s="91"/>
      <c r="I44" s="100"/>
      <c r="J44" s="62"/>
      <c r="K44" s="62"/>
      <c r="L44" s="62"/>
      <c r="M44" s="62"/>
      <c r="N44" s="62"/>
      <c r="O44" s="62"/>
      <c r="P44" s="62"/>
      <c r="Q44" s="62"/>
      <c r="R44" s="62"/>
      <c r="S44" s="63"/>
      <c r="T44" s="69"/>
    </row>
    <row r="45" spans="1:22" s="70" customFormat="1" ht="25.5" customHeight="1" x14ac:dyDescent="0.25">
      <c r="A45" s="67">
        <v>6</v>
      </c>
      <c r="B45" s="68" t="s">
        <v>88</v>
      </c>
      <c r="C45" s="60" t="s">
        <v>99</v>
      </c>
      <c r="D45" s="85"/>
      <c r="E45" s="85"/>
      <c r="F45" s="85">
        <v>500</v>
      </c>
      <c r="G45" s="134"/>
      <c r="H45" s="91"/>
      <c r="I45" s="100"/>
      <c r="J45" s="62"/>
      <c r="K45" s="62"/>
      <c r="L45" s="62"/>
      <c r="M45" s="62"/>
      <c r="N45" s="62"/>
      <c r="O45" s="62"/>
      <c r="P45" s="62"/>
      <c r="Q45" s="62"/>
      <c r="R45" s="62"/>
      <c r="S45" s="63"/>
      <c r="T45" s="69"/>
    </row>
    <row r="46" spans="1:22" s="48" customFormat="1" ht="25.5" customHeight="1" x14ac:dyDescent="0.25">
      <c r="A46" s="45" t="s">
        <v>61</v>
      </c>
      <c r="B46" s="46" t="s">
        <v>34</v>
      </c>
      <c r="C46" s="45"/>
      <c r="D46" s="87">
        <f t="shared" ref="D46:F46" si="14">+D47+D52</f>
        <v>885</v>
      </c>
      <c r="E46" s="87">
        <f t="shared" si="14"/>
        <v>763</v>
      </c>
      <c r="F46" s="87">
        <f t="shared" si="14"/>
        <v>1119</v>
      </c>
      <c r="G46" s="87"/>
      <c r="H46" s="92"/>
      <c r="I46" s="97">
        <f>+D46+E46+F46</f>
        <v>2767</v>
      </c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</row>
    <row r="47" spans="1:22" s="59" customFormat="1" ht="15" hidden="1" customHeight="1" x14ac:dyDescent="0.25">
      <c r="A47" s="54" t="s">
        <v>35</v>
      </c>
      <c r="B47" s="55" t="s">
        <v>151</v>
      </c>
      <c r="C47" s="130"/>
      <c r="D47" s="88">
        <f t="shared" ref="D47:E47" si="15">+SUM(D48:D51)</f>
        <v>885</v>
      </c>
      <c r="E47" s="88">
        <f t="shared" si="15"/>
        <v>763</v>
      </c>
      <c r="F47" s="88"/>
      <c r="G47" s="134" t="s">
        <v>146</v>
      </c>
      <c r="H47" s="89"/>
      <c r="I47" s="98"/>
      <c r="J47" s="57"/>
      <c r="K47" s="57"/>
      <c r="L47" s="57"/>
      <c r="M47" s="57"/>
      <c r="N47" s="57"/>
      <c r="O47" s="57"/>
      <c r="P47" s="57"/>
      <c r="Q47" s="57"/>
      <c r="R47" s="57"/>
      <c r="S47" s="58"/>
      <c r="T47" s="56"/>
      <c r="U47" s="59">
        <v>1882000000</v>
      </c>
      <c r="V47" s="59">
        <f>+E47-U47</f>
        <v>-1881999237</v>
      </c>
    </row>
    <row r="48" spans="1:22" s="66" customFormat="1" ht="15" customHeight="1" x14ac:dyDescent="0.25">
      <c r="A48" s="60">
        <v>1</v>
      </c>
      <c r="B48" s="61" t="s">
        <v>24</v>
      </c>
      <c r="C48" s="60" t="s">
        <v>25</v>
      </c>
      <c r="D48" s="85">
        <v>250</v>
      </c>
      <c r="E48" s="85">
        <v>170</v>
      </c>
      <c r="F48" s="85"/>
      <c r="G48" s="134"/>
      <c r="H48" s="90"/>
      <c r="I48" s="99"/>
      <c r="J48" s="62" t="e">
        <f>+#REF!+E48+#REF!+D48</f>
        <v>#REF!</v>
      </c>
      <c r="K48" s="62">
        <f t="shared" ref="K48:K55" si="16">+E48+D48</f>
        <v>420</v>
      </c>
      <c r="L48" s="62" t="e">
        <f>+#REF!+#REF!</f>
        <v>#REF!</v>
      </c>
      <c r="M48" s="62"/>
      <c r="N48" s="62"/>
      <c r="O48" s="62"/>
      <c r="P48" s="62"/>
      <c r="Q48" s="62" t="e">
        <f>+#REF!+E48+#REF!+D48</f>
        <v>#REF!</v>
      </c>
      <c r="R48" s="62" t="e">
        <f>+#REF!-S48</f>
        <v>#REF!</v>
      </c>
      <c r="S48" s="63" t="e">
        <f>+#REF!*0.1</f>
        <v>#REF!</v>
      </c>
      <c r="T48" s="62">
        <f>+D48+E48</f>
        <v>420</v>
      </c>
      <c r="U48" s="64">
        <f>+E48+D48</f>
        <v>420</v>
      </c>
      <c r="V48" s="65">
        <f>+V47/7</f>
        <v>-268857033.85714287</v>
      </c>
    </row>
    <row r="49" spans="1:21" s="70" customFormat="1" ht="20.25" customHeight="1" x14ac:dyDescent="0.25">
      <c r="A49" s="67">
        <v>2</v>
      </c>
      <c r="B49" s="61" t="s">
        <v>28</v>
      </c>
      <c r="C49" s="60" t="s">
        <v>25</v>
      </c>
      <c r="D49" s="85">
        <v>300</v>
      </c>
      <c r="E49" s="85">
        <v>200</v>
      </c>
      <c r="F49" s="85"/>
      <c r="G49" s="134"/>
      <c r="H49" s="91"/>
      <c r="I49" s="100"/>
      <c r="J49" s="62" t="e">
        <f>+#REF!+E49+#REF!+D49</f>
        <v>#REF!</v>
      </c>
      <c r="K49" s="62">
        <f t="shared" si="16"/>
        <v>500</v>
      </c>
      <c r="L49" s="62" t="e">
        <f>+#REF!+#REF!</f>
        <v>#REF!</v>
      </c>
      <c r="M49" s="62"/>
      <c r="N49" s="62"/>
      <c r="O49" s="62"/>
      <c r="P49" s="62"/>
      <c r="Q49" s="62" t="e">
        <f>+#REF!+E49+#REF!+D49</f>
        <v>#REF!</v>
      </c>
      <c r="R49" s="62" t="e">
        <f>+#REF!-S49</f>
        <v>#REF!</v>
      </c>
      <c r="S49" s="63" t="e">
        <f>+#REF!*0.1</f>
        <v>#REF!</v>
      </c>
      <c r="T49" s="62">
        <f>+D49+E49</f>
        <v>500</v>
      </c>
    </row>
    <row r="50" spans="1:21" s="70" customFormat="1" x14ac:dyDescent="0.25">
      <c r="A50" s="67">
        <v>3</v>
      </c>
      <c r="B50" s="61" t="s">
        <v>29</v>
      </c>
      <c r="C50" s="60" t="s">
        <v>25</v>
      </c>
      <c r="D50" s="85">
        <v>170</v>
      </c>
      <c r="E50" s="85">
        <v>200</v>
      </c>
      <c r="F50" s="85"/>
      <c r="G50" s="134"/>
      <c r="H50" s="91"/>
      <c r="I50" s="100"/>
      <c r="J50" s="62" t="e">
        <f>+#REF!+E50+#REF!+D50</f>
        <v>#REF!</v>
      </c>
      <c r="K50" s="62">
        <f t="shared" si="16"/>
        <v>370</v>
      </c>
      <c r="L50" s="62" t="e">
        <f>+#REF!+#REF!</f>
        <v>#REF!</v>
      </c>
      <c r="M50" s="62"/>
      <c r="N50" s="62"/>
      <c r="O50" s="62"/>
      <c r="P50" s="62"/>
      <c r="Q50" s="62" t="e">
        <f>+#REF!+E50+#REF!+D50</f>
        <v>#REF!</v>
      </c>
      <c r="R50" s="62" t="e">
        <f>+#REF!-S50</f>
        <v>#REF!</v>
      </c>
      <c r="S50" s="63" t="e">
        <f>+#REF!*0.1</f>
        <v>#REF!</v>
      </c>
      <c r="T50" s="62">
        <f>+D50+E50</f>
        <v>370</v>
      </c>
      <c r="U50" s="71"/>
    </row>
    <row r="51" spans="1:21" s="70" customFormat="1" ht="19.5" customHeight="1" x14ac:dyDescent="0.25">
      <c r="A51" s="67">
        <v>4</v>
      </c>
      <c r="B51" s="61" t="s">
        <v>158</v>
      </c>
      <c r="C51" s="60" t="s">
        <v>25</v>
      </c>
      <c r="D51" s="85">
        <v>165</v>
      </c>
      <c r="E51" s="85">
        <v>193</v>
      </c>
      <c r="F51" s="85"/>
      <c r="G51" s="134"/>
      <c r="H51" s="91"/>
      <c r="I51" s="100"/>
      <c r="J51" s="62" t="e">
        <f>+#REF!+E51+#REF!+D51</f>
        <v>#REF!</v>
      </c>
      <c r="K51" s="62">
        <f t="shared" si="16"/>
        <v>358</v>
      </c>
      <c r="L51" s="62" t="e">
        <f>+#REF!+#REF!</f>
        <v>#REF!</v>
      </c>
      <c r="M51" s="62"/>
      <c r="N51" s="62"/>
      <c r="O51" s="62"/>
      <c r="P51" s="62"/>
      <c r="Q51" s="62" t="e">
        <f>+#REF!+E51+#REF!+D51</f>
        <v>#REF!</v>
      </c>
      <c r="R51" s="62" t="e">
        <f>+#REF!-S51</f>
        <v>#REF!</v>
      </c>
      <c r="S51" s="63" t="e">
        <f>+#REF!*0.1</f>
        <v>#REF!</v>
      </c>
      <c r="T51" s="62">
        <f>+D51+E51</f>
        <v>358</v>
      </c>
      <c r="U51" s="71">
        <f>+E51+D51</f>
        <v>358</v>
      </c>
    </row>
    <row r="52" spans="1:21" s="59" customFormat="1" ht="25.5" hidden="1" customHeight="1" x14ac:dyDescent="0.25">
      <c r="A52" s="54" t="s">
        <v>36</v>
      </c>
      <c r="B52" s="55" t="s">
        <v>6</v>
      </c>
      <c r="C52" s="130"/>
      <c r="D52" s="88">
        <f t="shared" ref="D52" si="17">+SUM(D53:D55)</f>
        <v>0</v>
      </c>
      <c r="E52" s="88"/>
      <c r="F52" s="88">
        <f t="shared" ref="F52" si="18">+SUM(F53:F55)</f>
        <v>1119</v>
      </c>
      <c r="G52" s="134"/>
      <c r="H52" s="89"/>
      <c r="I52" s="98"/>
      <c r="J52" s="57" t="e">
        <f>+#REF!+E52+#REF!+D52</f>
        <v>#REF!</v>
      </c>
      <c r="K52" s="57">
        <f t="shared" si="16"/>
        <v>0</v>
      </c>
      <c r="L52" s="57" t="e">
        <f>+#REF!+#REF!</f>
        <v>#REF!</v>
      </c>
      <c r="M52" s="57"/>
      <c r="N52" s="57"/>
      <c r="O52" s="57"/>
      <c r="P52" s="57"/>
      <c r="Q52" s="57" t="e">
        <f>+#REF!+E52+#REF!+D52</f>
        <v>#REF!</v>
      </c>
      <c r="R52" s="57" t="e">
        <f>+#REF!-S52</f>
        <v>#REF!</v>
      </c>
      <c r="S52" s="58" t="e">
        <f>+#REF!*0.1</f>
        <v>#REF!</v>
      </c>
      <c r="T52" s="56"/>
    </row>
    <row r="53" spans="1:21" s="70" customFormat="1" ht="13.5" customHeight="1" x14ac:dyDescent="0.25">
      <c r="A53" s="67">
        <v>5</v>
      </c>
      <c r="B53" s="61" t="s">
        <v>30</v>
      </c>
      <c r="C53" s="60" t="s">
        <v>25</v>
      </c>
      <c r="D53" s="85"/>
      <c r="E53" s="85"/>
      <c r="F53" s="85">
        <v>342</v>
      </c>
      <c r="G53" s="134"/>
      <c r="H53" s="91"/>
      <c r="I53" s="100"/>
      <c r="J53" s="62" t="e">
        <f>+#REF!+E53+#REF!+D53</f>
        <v>#REF!</v>
      </c>
      <c r="K53" s="62">
        <f t="shared" si="16"/>
        <v>0</v>
      </c>
      <c r="L53" s="62" t="e">
        <f>+#REF!+#REF!</f>
        <v>#REF!</v>
      </c>
      <c r="M53" s="62"/>
      <c r="N53" s="62"/>
      <c r="O53" s="62"/>
      <c r="P53" s="62"/>
      <c r="Q53" s="62" t="e">
        <f>+#REF!+E53+#REF!+D53</f>
        <v>#REF!</v>
      </c>
      <c r="R53" s="62" t="e">
        <f>+#REF!-S53</f>
        <v>#REF!</v>
      </c>
      <c r="S53" s="63" t="e">
        <f>+#REF!*0.1</f>
        <v>#REF!</v>
      </c>
      <c r="T53" s="69"/>
    </row>
    <row r="54" spans="1:21" s="70" customFormat="1" ht="16.5" customHeight="1" x14ac:dyDescent="0.25">
      <c r="A54" s="67">
        <v>6</v>
      </c>
      <c r="B54" s="61" t="s">
        <v>31</v>
      </c>
      <c r="C54" s="60" t="s">
        <v>25</v>
      </c>
      <c r="D54" s="85"/>
      <c r="E54" s="85"/>
      <c r="F54" s="85">
        <v>420</v>
      </c>
      <c r="G54" s="134"/>
      <c r="H54" s="91"/>
      <c r="I54" s="100"/>
      <c r="J54" s="62" t="e">
        <f>+#REF!+E54+#REF!+D54</f>
        <v>#REF!</v>
      </c>
      <c r="K54" s="62">
        <f t="shared" si="16"/>
        <v>0</v>
      </c>
      <c r="L54" s="62" t="e">
        <f>+#REF!+#REF!</f>
        <v>#REF!</v>
      </c>
      <c r="M54" s="62"/>
      <c r="N54" s="62"/>
      <c r="O54" s="62"/>
      <c r="P54" s="62"/>
      <c r="Q54" s="62" t="e">
        <f>+#REF!+E54+#REF!+D54</f>
        <v>#REF!</v>
      </c>
      <c r="R54" s="62" t="e">
        <f>+#REF!-S54</f>
        <v>#REF!</v>
      </c>
      <c r="S54" s="63" t="e">
        <f>+#REF!*0.1</f>
        <v>#REF!</v>
      </c>
      <c r="T54" s="69"/>
    </row>
    <row r="55" spans="1:21" s="70" customFormat="1" ht="18.75" customHeight="1" x14ac:dyDescent="0.25">
      <c r="A55" s="67">
        <v>7</v>
      </c>
      <c r="B55" s="61" t="s">
        <v>33</v>
      </c>
      <c r="C55" s="60" t="s">
        <v>25</v>
      </c>
      <c r="D55" s="85"/>
      <c r="E55" s="85"/>
      <c r="F55" s="85">
        <v>357</v>
      </c>
      <c r="G55" s="134"/>
      <c r="H55" s="91"/>
      <c r="I55" s="100"/>
      <c r="J55" s="62" t="e">
        <f>+#REF!+E55+#REF!+D55</f>
        <v>#REF!</v>
      </c>
      <c r="K55" s="62">
        <f t="shared" si="16"/>
        <v>0</v>
      </c>
      <c r="L55" s="62" t="e">
        <f>+#REF!+#REF!</f>
        <v>#REF!</v>
      </c>
      <c r="M55" s="62"/>
      <c r="N55" s="62"/>
      <c r="O55" s="62"/>
      <c r="P55" s="62"/>
      <c r="Q55" s="62" t="e">
        <f>+#REF!+E55+#REF!+D55</f>
        <v>#REF!</v>
      </c>
      <c r="R55" s="62" t="e">
        <f>+#REF!-S55</f>
        <v>#REF!</v>
      </c>
      <c r="S55" s="63" t="e">
        <f>+#REF!*0.1</f>
        <v>#REF!</v>
      </c>
      <c r="T55" s="69"/>
    </row>
    <row r="56" spans="1:21" s="48" customFormat="1" ht="25.5" customHeight="1" x14ac:dyDescent="0.25">
      <c r="A56" s="45" t="s">
        <v>66</v>
      </c>
      <c r="B56" s="46" t="s">
        <v>57</v>
      </c>
      <c r="C56" s="45"/>
      <c r="D56" s="87">
        <f t="shared" ref="D56:F56" si="19">+D57+D59</f>
        <v>885</v>
      </c>
      <c r="E56" s="87">
        <f t="shared" si="19"/>
        <v>0</v>
      </c>
      <c r="F56" s="87">
        <f t="shared" si="19"/>
        <v>1882</v>
      </c>
      <c r="G56" s="87"/>
      <c r="H56" s="92"/>
      <c r="I56" s="97">
        <f>+D56+E56+F56</f>
        <v>2767</v>
      </c>
      <c r="J56" s="47"/>
      <c r="K56" s="47"/>
      <c r="L56" s="47"/>
      <c r="M56" s="47"/>
      <c r="N56" s="47"/>
      <c r="O56" s="47"/>
      <c r="P56" s="47"/>
      <c r="Q56" s="47"/>
      <c r="R56" s="47"/>
      <c r="S56" s="47"/>
      <c r="T56" s="47"/>
    </row>
    <row r="57" spans="1:21" s="59" customFormat="1" hidden="1" x14ac:dyDescent="0.25">
      <c r="A57" s="54" t="s">
        <v>35</v>
      </c>
      <c r="B57" s="55" t="s">
        <v>5</v>
      </c>
      <c r="C57" s="130"/>
      <c r="D57" s="88">
        <f t="shared" ref="D57:E57" si="20">+D58</f>
        <v>885</v>
      </c>
      <c r="E57" s="88">
        <f t="shared" si="20"/>
        <v>0</v>
      </c>
      <c r="F57" s="88"/>
      <c r="G57" s="134" t="s">
        <v>145</v>
      </c>
      <c r="H57" s="89"/>
      <c r="I57" s="98"/>
      <c r="J57" s="57"/>
      <c r="K57" s="57"/>
      <c r="L57" s="57"/>
      <c r="M57" s="57"/>
      <c r="N57" s="57"/>
      <c r="O57" s="57"/>
      <c r="P57" s="57"/>
      <c r="Q57" s="57"/>
      <c r="R57" s="57"/>
      <c r="S57" s="58"/>
      <c r="T57" s="56"/>
    </row>
    <row r="58" spans="1:21" s="70" customFormat="1" ht="33" x14ac:dyDescent="0.25">
      <c r="A58" s="67">
        <v>1</v>
      </c>
      <c r="B58" s="61" t="s">
        <v>58</v>
      </c>
      <c r="C58" s="60" t="s">
        <v>100</v>
      </c>
      <c r="D58" s="85">
        <v>885</v>
      </c>
      <c r="E58" s="85"/>
      <c r="F58" s="85"/>
      <c r="G58" s="134"/>
      <c r="H58" s="91"/>
      <c r="I58" s="100"/>
      <c r="J58" s="62"/>
      <c r="K58" s="62"/>
      <c r="L58" s="62"/>
      <c r="M58" s="62"/>
      <c r="N58" s="62"/>
      <c r="O58" s="62"/>
      <c r="P58" s="62"/>
      <c r="Q58" s="62"/>
      <c r="R58" s="62"/>
      <c r="S58" s="63"/>
      <c r="T58" s="69"/>
    </row>
    <row r="59" spans="1:21" s="59" customFormat="1" ht="25.5" hidden="1" customHeight="1" x14ac:dyDescent="0.25">
      <c r="A59" s="54" t="s">
        <v>36</v>
      </c>
      <c r="B59" s="55" t="s">
        <v>6</v>
      </c>
      <c r="C59" s="60"/>
      <c r="D59" s="88">
        <f t="shared" ref="D59" si="21">+SUM(D60:D61)</f>
        <v>0</v>
      </c>
      <c r="E59" s="88"/>
      <c r="F59" s="88">
        <f t="shared" ref="F59" si="22">+SUM(F60:F61)</f>
        <v>1882</v>
      </c>
      <c r="G59" s="134"/>
      <c r="H59" s="89"/>
      <c r="I59" s="98"/>
      <c r="J59" s="57"/>
      <c r="K59" s="57"/>
      <c r="L59" s="57"/>
      <c r="M59" s="57"/>
      <c r="N59" s="57"/>
      <c r="O59" s="57"/>
      <c r="P59" s="57"/>
      <c r="Q59" s="57"/>
      <c r="R59" s="57"/>
      <c r="S59" s="58"/>
      <c r="T59" s="56"/>
    </row>
    <row r="60" spans="1:21" s="70" customFormat="1" ht="32.25" customHeight="1" x14ac:dyDescent="0.25">
      <c r="A60" s="67">
        <v>2</v>
      </c>
      <c r="B60" s="61" t="s">
        <v>59</v>
      </c>
      <c r="C60" s="60" t="s">
        <v>100</v>
      </c>
      <c r="D60" s="85"/>
      <c r="E60" s="85"/>
      <c r="F60" s="85">
        <v>941</v>
      </c>
      <c r="G60" s="134"/>
      <c r="H60" s="91"/>
      <c r="I60" s="100"/>
      <c r="J60" s="62"/>
      <c r="K60" s="62"/>
      <c r="L60" s="62"/>
      <c r="M60" s="62"/>
      <c r="N60" s="62"/>
      <c r="O60" s="62"/>
      <c r="P60" s="62"/>
      <c r="Q60" s="62"/>
      <c r="R60" s="62"/>
      <c r="S60" s="63"/>
      <c r="T60" s="69"/>
    </row>
    <row r="61" spans="1:21" s="70" customFormat="1" ht="33" x14ac:dyDescent="0.25">
      <c r="A61" s="67">
        <v>3</v>
      </c>
      <c r="B61" s="61" t="s">
        <v>60</v>
      </c>
      <c r="C61" s="60" t="s">
        <v>100</v>
      </c>
      <c r="D61" s="85"/>
      <c r="E61" s="85"/>
      <c r="F61" s="85">
        <v>941</v>
      </c>
      <c r="G61" s="134"/>
      <c r="H61" s="91"/>
      <c r="I61" s="100"/>
      <c r="J61" s="62"/>
      <c r="K61" s="62"/>
      <c r="L61" s="62"/>
      <c r="M61" s="62"/>
      <c r="N61" s="62"/>
      <c r="O61" s="62"/>
      <c r="P61" s="62"/>
      <c r="Q61" s="62"/>
      <c r="R61" s="62"/>
      <c r="S61" s="63"/>
      <c r="T61" s="69"/>
    </row>
    <row r="62" spans="1:21" s="48" customFormat="1" ht="25.5" customHeight="1" x14ac:dyDescent="0.25">
      <c r="A62" s="45" t="s">
        <v>35</v>
      </c>
      <c r="B62" s="46" t="s">
        <v>63</v>
      </c>
      <c r="C62" s="45"/>
      <c r="D62" s="87">
        <f t="shared" ref="D62:F62" si="23">+D63</f>
        <v>885</v>
      </c>
      <c r="E62" s="87">
        <f t="shared" si="23"/>
        <v>902</v>
      </c>
      <c r="F62" s="87">
        <f t="shared" si="23"/>
        <v>980</v>
      </c>
      <c r="G62" s="87"/>
      <c r="H62" s="92"/>
      <c r="I62" s="97">
        <f>+D62+E62+F62</f>
        <v>2767</v>
      </c>
      <c r="J62" s="47"/>
      <c r="K62" s="47"/>
      <c r="L62" s="47"/>
      <c r="M62" s="47"/>
      <c r="N62" s="47"/>
      <c r="O62" s="47"/>
      <c r="P62" s="47"/>
      <c r="Q62" s="47"/>
      <c r="R62" s="47"/>
      <c r="S62" s="47"/>
      <c r="T62" s="47"/>
    </row>
    <row r="63" spans="1:21" s="59" customFormat="1" ht="25.5" hidden="1" customHeight="1" x14ac:dyDescent="0.25">
      <c r="A63" s="54" t="s">
        <v>35</v>
      </c>
      <c r="B63" s="55" t="s">
        <v>151</v>
      </c>
      <c r="C63" s="130"/>
      <c r="D63" s="88">
        <f>SUM(D64:D66)</f>
        <v>885</v>
      </c>
      <c r="E63" s="88">
        <f t="shared" ref="E63:F63" si="24">SUM(E64:E66)</f>
        <v>902</v>
      </c>
      <c r="F63" s="88">
        <f t="shared" si="24"/>
        <v>980</v>
      </c>
      <c r="G63" s="134" t="s">
        <v>144</v>
      </c>
      <c r="H63" s="89"/>
      <c r="I63" s="98"/>
      <c r="J63" s="57"/>
      <c r="K63" s="57"/>
      <c r="L63" s="57"/>
      <c r="M63" s="57"/>
      <c r="N63" s="57"/>
      <c r="O63" s="57"/>
      <c r="P63" s="57"/>
      <c r="Q63" s="57"/>
      <c r="R63" s="57"/>
      <c r="S63" s="58"/>
      <c r="T63" s="56"/>
    </row>
    <row r="64" spans="1:21" s="70" customFormat="1" x14ac:dyDescent="0.25">
      <c r="A64" s="67">
        <v>1</v>
      </c>
      <c r="B64" s="61" t="s">
        <v>64</v>
      </c>
      <c r="C64" s="60" t="s">
        <v>65</v>
      </c>
      <c r="D64" s="85">
        <f>300+143</f>
        <v>443</v>
      </c>
      <c r="E64" s="85">
        <f>600-143</f>
        <v>457</v>
      </c>
      <c r="F64" s="85"/>
      <c r="G64" s="134"/>
      <c r="H64" s="91"/>
      <c r="I64" s="100"/>
      <c r="J64" s="62"/>
      <c r="K64" s="62"/>
      <c r="L64" s="62"/>
      <c r="M64" s="62"/>
      <c r="N64" s="62"/>
      <c r="O64" s="62"/>
      <c r="P64" s="62"/>
      <c r="Q64" s="62"/>
      <c r="R64" s="62"/>
      <c r="S64" s="63"/>
      <c r="T64" s="69"/>
    </row>
    <row r="65" spans="1:20" s="70" customFormat="1" x14ac:dyDescent="0.25">
      <c r="A65" s="67">
        <v>2</v>
      </c>
      <c r="B65" s="61" t="s">
        <v>131</v>
      </c>
      <c r="C65" s="60" t="s">
        <v>65</v>
      </c>
      <c r="D65" s="85">
        <f>300+142</f>
        <v>442</v>
      </c>
      <c r="E65" s="85">
        <f>587-142</f>
        <v>445</v>
      </c>
      <c r="F65" s="85"/>
      <c r="G65" s="134"/>
      <c r="H65" s="91"/>
      <c r="I65" s="100"/>
      <c r="J65" s="62"/>
      <c r="K65" s="62"/>
      <c r="L65" s="62"/>
      <c r="M65" s="62"/>
      <c r="N65" s="62"/>
      <c r="O65" s="62"/>
      <c r="P65" s="62"/>
      <c r="Q65" s="62"/>
      <c r="R65" s="62"/>
      <c r="S65" s="63"/>
      <c r="T65" s="69"/>
    </row>
    <row r="66" spans="1:20" s="70" customFormat="1" x14ac:dyDescent="0.25">
      <c r="A66" s="67">
        <v>3</v>
      </c>
      <c r="B66" s="61" t="s">
        <v>125</v>
      </c>
      <c r="C66" s="60" t="s">
        <v>65</v>
      </c>
      <c r="D66" s="85"/>
      <c r="E66" s="85"/>
      <c r="F66" s="85">
        <v>980</v>
      </c>
      <c r="G66" s="134"/>
      <c r="H66" s="91"/>
      <c r="I66" s="100">
        <f>+D66/2</f>
        <v>0</v>
      </c>
      <c r="J66" s="62">
        <f>1882-E63</f>
        <v>980</v>
      </c>
      <c r="K66" s="62"/>
      <c r="L66" s="62"/>
      <c r="M66" s="62"/>
      <c r="N66" s="62"/>
      <c r="O66" s="62"/>
      <c r="P66" s="62"/>
      <c r="Q66" s="62"/>
      <c r="R66" s="62"/>
      <c r="S66" s="63"/>
      <c r="T66" s="69"/>
    </row>
    <row r="67" spans="1:20" s="48" customFormat="1" ht="25.5" customHeight="1" x14ac:dyDescent="0.25">
      <c r="A67" s="45" t="s">
        <v>62</v>
      </c>
      <c r="B67" s="46" t="s">
        <v>67</v>
      </c>
      <c r="C67" s="45"/>
      <c r="D67" s="87">
        <f t="shared" ref="D67:F67" si="25">+D68+D71</f>
        <v>885</v>
      </c>
      <c r="E67" s="87">
        <f t="shared" si="25"/>
        <v>1095</v>
      </c>
      <c r="F67" s="87">
        <f t="shared" si="25"/>
        <v>787</v>
      </c>
      <c r="G67" s="87"/>
      <c r="H67" s="92"/>
      <c r="I67" s="97">
        <f>+D67+E67+F67</f>
        <v>2767</v>
      </c>
      <c r="J67" s="47" t="s">
        <v>93</v>
      </c>
      <c r="K67" s="47"/>
      <c r="L67" s="47"/>
      <c r="M67" s="47"/>
      <c r="N67" s="47"/>
      <c r="O67" s="47"/>
      <c r="P67" s="47"/>
      <c r="Q67" s="47"/>
      <c r="R67" s="47"/>
      <c r="S67" s="47"/>
      <c r="T67" s="47"/>
    </row>
    <row r="68" spans="1:20" s="59" customFormat="1" ht="25.5" hidden="1" customHeight="1" x14ac:dyDescent="0.25">
      <c r="A68" s="54" t="s">
        <v>35</v>
      </c>
      <c r="B68" s="55" t="s">
        <v>151</v>
      </c>
      <c r="C68" s="130"/>
      <c r="D68" s="88">
        <f t="shared" ref="D68:E68" si="26">SUM(D69:D70)</f>
        <v>885</v>
      </c>
      <c r="E68" s="88">
        <f t="shared" si="26"/>
        <v>1095</v>
      </c>
      <c r="F68" s="88"/>
      <c r="G68" s="134" t="s">
        <v>143</v>
      </c>
      <c r="H68" s="89"/>
      <c r="I68" s="98"/>
      <c r="J68" s="57"/>
      <c r="K68" s="57"/>
      <c r="L68" s="57"/>
      <c r="M68" s="57"/>
      <c r="N68" s="57"/>
      <c r="O68" s="57"/>
      <c r="P68" s="57"/>
      <c r="Q68" s="57"/>
      <c r="R68" s="57"/>
      <c r="S68" s="58"/>
      <c r="T68" s="56"/>
    </row>
    <row r="69" spans="1:20" s="70" customFormat="1" x14ac:dyDescent="0.25">
      <c r="A69" s="67">
        <v>1</v>
      </c>
      <c r="B69" s="61" t="s">
        <v>68</v>
      </c>
      <c r="C69" s="60" t="s">
        <v>101</v>
      </c>
      <c r="D69" s="85">
        <v>455</v>
      </c>
      <c r="E69" s="85">
        <v>535</v>
      </c>
      <c r="F69" s="85"/>
      <c r="G69" s="134"/>
      <c r="H69" s="91"/>
      <c r="I69" s="100"/>
      <c r="J69" s="62"/>
      <c r="K69" s="62"/>
      <c r="L69" s="62"/>
      <c r="M69" s="62"/>
      <c r="N69" s="62"/>
      <c r="O69" s="62"/>
      <c r="P69" s="62"/>
      <c r="Q69" s="62"/>
      <c r="R69" s="62"/>
      <c r="S69" s="63"/>
      <c r="T69" s="69"/>
    </row>
    <row r="70" spans="1:20" s="70" customFormat="1" ht="25.5" customHeight="1" x14ac:dyDescent="0.25">
      <c r="A70" s="67">
        <v>2</v>
      </c>
      <c r="B70" s="61" t="s">
        <v>96</v>
      </c>
      <c r="C70" s="60" t="s">
        <v>101</v>
      </c>
      <c r="D70" s="85">
        <v>430</v>
      </c>
      <c r="E70" s="85">
        <v>560</v>
      </c>
      <c r="F70" s="85"/>
      <c r="G70" s="134"/>
      <c r="H70" s="91"/>
      <c r="I70" s="100"/>
      <c r="J70" s="62"/>
      <c r="K70" s="62"/>
      <c r="L70" s="62"/>
      <c r="M70" s="62"/>
      <c r="N70" s="62"/>
      <c r="O70" s="62"/>
      <c r="P70" s="62"/>
      <c r="Q70" s="62"/>
      <c r="R70" s="62"/>
      <c r="S70" s="63"/>
      <c r="T70" s="69"/>
    </row>
    <row r="71" spans="1:20" s="59" customFormat="1" hidden="1" x14ac:dyDescent="0.25">
      <c r="A71" s="54" t="s">
        <v>36</v>
      </c>
      <c r="B71" s="55" t="s">
        <v>6</v>
      </c>
      <c r="C71" s="130"/>
      <c r="D71" s="88">
        <f t="shared" ref="D71" si="27">+SUM(D72:D73)</f>
        <v>0</v>
      </c>
      <c r="E71" s="88"/>
      <c r="F71" s="88">
        <f t="shared" ref="F71" si="28">+SUM(F72:F73)</f>
        <v>787</v>
      </c>
      <c r="G71" s="134"/>
      <c r="H71" s="89"/>
      <c r="I71" s="98"/>
      <c r="J71" s="57"/>
      <c r="K71" s="57"/>
      <c r="L71" s="57"/>
      <c r="M71" s="57"/>
      <c r="N71" s="57"/>
      <c r="O71" s="57"/>
      <c r="P71" s="57"/>
      <c r="Q71" s="57"/>
      <c r="R71" s="57"/>
      <c r="S71" s="58"/>
      <c r="T71" s="56"/>
    </row>
    <row r="72" spans="1:20" s="70" customFormat="1" x14ac:dyDescent="0.25">
      <c r="A72" s="67">
        <v>3</v>
      </c>
      <c r="B72" s="61" t="s">
        <v>69</v>
      </c>
      <c r="C72" s="60" t="s">
        <v>101</v>
      </c>
      <c r="D72" s="85"/>
      <c r="E72" s="85"/>
      <c r="F72" s="85">
        <v>350</v>
      </c>
      <c r="G72" s="134"/>
      <c r="H72" s="91"/>
      <c r="I72" s="100"/>
      <c r="J72" s="62"/>
      <c r="K72" s="62"/>
      <c r="L72" s="62"/>
      <c r="M72" s="62"/>
      <c r="N72" s="62"/>
      <c r="O72" s="62"/>
      <c r="P72" s="62"/>
      <c r="Q72" s="62"/>
      <c r="R72" s="62"/>
      <c r="S72" s="63"/>
      <c r="T72" s="69"/>
    </row>
    <row r="73" spans="1:20" s="70" customFormat="1" x14ac:dyDescent="0.25">
      <c r="A73" s="67">
        <v>4</v>
      </c>
      <c r="B73" s="61" t="s">
        <v>70</v>
      </c>
      <c r="C73" s="60" t="s">
        <v>101</v>
      </c>
      <c r="D73" s="85"/>
      <c r="E73" s="85"/>
      <c r="F73" s="85">
        <v>437</v>
      </c>
      <c r="G73" s="134"/>
      <c r="H73" s="91"/>
      <c r="I73" s="100"/>
      <c r="J73" s="62"/>
      <c r="K73" s="62"/>
      <c r="L73" s="62"/>
      <c r="M73" s="62"/>
      <c r="N73" s="62"/>
      <c r="O73" s="62"/>
      <c r="P73" s="62"/>
      <c r="Q73" s="62"/>
      <c r="R73" s="62"/>
      <c r="S73" s="63"/>
      <c r="T73" s="69"/>
    </row>
    <row r="74" spans="1:20" s="48" customFormat="1" ht="25.5" customHeight="1" x14ac:dyDescent="0.25">
      <c r="A74" s="45" t="s">
        <v>91</v>
      </c>
      <c r="B74" s="46" t="s">
        <v>71</v>
      </c>
      <c r="C74" s="45"/>
      <c r="D74" s="87">
        <f t="shared" ref="D74:F74" si="29">+D75</f>
        <v>885</v>
      </c>
      <c r="E74" s="87">
        <f t="shared" si="29"/>
        <v>1342</v>
      </c>
      <c r="F74" s="87">
        <f t="shared" si="29"/>
        <v>540</v>
      </c>
      <c r="G74" s="87"/>
      <c r="H74" s="92"/>
      <c r="I74" s="97">
        <f>+D74+E74+F74</f>
        <v>2767</v>
      </c>
      <c r="J74" s="47"/>
      <c r="K74" s="47"/>
      <c r="L74" s="47"/>
      <c r="M74" s="47"/>
      <c r="N74" s="47"/>
      <c r="O74" s="47"/>
      <c r="P74" s="47"/>
      <c r="Q74" s="47"/>
      <c r="R74" s="47"/>
      <c r="S74" s="47"/>
      <c r="T74" s="47"/>
    </row>
    <row r="75" spans="1:20" s="59" customFormat="1" ht="25.5" hidden="1" customHeight="1" x14ac:dyDescent="0.25">
      <c r="A75" s="54" t="s">
        <v>35</v>
      </c>
      <c r="B75" s="55" t="s">
        <v>151</v>
      </c>
      <c r="C75" s="130"/>
      <c r="D75" s="88">
        <f t="shared" ref="D75:F75" si="30">+SUM(D76:D78)</f>
        <v>885</v>
      </c>
      <c r="E75" s="88">
        <f t="shared" si="30"/>
        <v>1342</v>
      </c>
      <c r="F75" s="88">
        <f t="shared" si="30"/>
        <v>540</v>
      </c>
      <c r="G75" s="134" t="s">
        <v>142</v>
      </c>
      <c r="H75" s="89"/>
      <c r="I75" s="128"/>
      <c r="J75" s="57"/>
      <c r="K75" s="57"/>
      <c r="L75" s="57"/>
      <c r="M75" s="57"/>
      <c r="N75" s="57"/>
      <c r="O75" s="57"/>
      <c r="P75" s="57"/>
      <c r="Q75" s="57"/>
      <c r="R75" s="57"/>
      <c r="S75" s="58"/>
      <c r="T75" s="56"/>
    </row>
    <row r="76" spans="1:20" s="70" customFormat="1" ht="25.5" customHeight="1" x14ac:dyDescent="0.25">
      <c r="A76" s="67">
        <v>1</v>
      </c>
      <c r="B76" s="61" t="s">
        <v>72</v>
      </c>
      <c r="C76" s="60" t="s">
        <v>122</v>
      </c>
      <c r="D76" s="85">
        <f>400+100</f>
        <v>500</v>
      </c>
      <c r="E76" s="85">
        <f>1197-100</f>
        <v>1097</v>
      </c>
      <c r="F76" s="85"/>
      <c r="G76" s="134"/>
      <c r="H76" s="91"/>
      <c r="I76" s="100"/>
      <c r="J76" s="62"/>
      <c r="K76" s="62"/>
      <c r="L76" s="62"/>
      <c r="M76" s="62"/>
      <c r="N76" s="62"/>
      <c r="O76" s="62"/>
      <c r="P76" s="62"/>
      <c r="Q76" s="62"/>
      <c r="R76" s="62"/>
      <c r="S76" s="63"/>
      <c r="T76" s="69"/>
    </row>
    <row r="77" spans="1:20" s="70" customFormat="1" x14ac:dyDescent="0.25">
      <c r="A77" s="67">
        <v>2</v>
      </c>
      <c r="B77" s="61" t="s">
        <v>73</v>
      </c>
      <c r="C77" s="60" t="s">
        <v>122</v>
      </c>
      <c r="D77" s="85">
        <f>285+100</f>
        <v>385</v>
      </c>
      <c r="E77" s="85">
        <f>345-100</f>
        <v>245</v>
      </c>
      <c r="F77" s="85"/>
      <c r="G77" s="134"/>
      <c r="H77" s="91"/>
      <c r="I77" s="100"/>
      <c r="J77" s="62"/>
      <c r="K77" s="62"/>
      <c r="L77" s="62"/>
      <c r="M77" s="62"/>
      <c r="N77" s="62"/>
      <c r="O77" s="62"/>
      <c r="P77" s="62"/>
      <c r="Q77" s="62"/>
      <c r="R77" s="62"/>
      <c r="S77" s="63"/>
      <c r="T77" s="69"/>
    </row>
    <row r="78" spans="1:20" s="70" customFormat="1" ht="25.5" customHeight="1" x14ac:dyDescent="0.25">
      <c r="A78" s="67">
        <v>3</v>
      </c>
      <c r="B78" s="61" t="s">
        <v>74</v>
      </c>
      <c r="C78" s="60" t="s">
        <v>122</v>
      </c>
      <c r="D78" s="85"/>
      <c r="E78" s="85"/>
      <c r="F78" s="85">
        <v>540</v>
      </c>
      <c r="G78" s="134"/>
      <c r="H78" s="91"/>
      <c r="I78" s="100"/>
      <c r="J78" s="62"/>
      <c r="K78" s="62"/>
      <c r="L78" s="62"/>
      <c r="M78" s="62"/>
      <c r="N78" s="62"/>
      <c r="O78" s="62"/>
      <c r="P78" s="62"/>
      <c r="Q78" s="62"/>
      <c r="R78" s="62"/>
      <c r="S78" s="63"/>
      <c r="T78" s="69"/>
    </row>
    <row r="79" spans="1:20" s="48" customFormat="1" ht="25.5" customHeight="1" x14ac:dyDescent="0.25">
      <c r="A79" s="45" t="s">
        <v>89</v>
      </c>
      <c r="B79" s="46" t="s">
        <v>75</v>
      </c>
      <c r="C79" s="45"/>
      <c r="D79" s="87">
        <f>+D80+D82</f>
        <v>885</v>
      </c>
      <c r="E79" s="87">
        <f>+E80+E82</f>
        <v>0</v>
      </c>
      <c r="F79" s="87">
        <f>+F80+F82</f>
        <v>1882</v>
      </c>
      <c r="G79" s="87"/>
      <c r="H79" s="92"/>
      <c r="I79" s="97">
        <f>+D79+E79+F79</f>
        <v>2767</v>
      </c>
      <c r="J79" s="47"/>
      <c r="K79" s="47"/>
      <c r="L79" s="47"/>
      <c r="M79" s="47"/>
      <c r="N79" s="47"/>
      <c r="O79" s="47"/>
      <c r="P79" s="47"/>
      <c r="Q79" s="47"/>
      <c r="R79" s="47"/>
      <c r="S79" s="47"/>
      <c r="T79" s="47"/>
    </row>
    <row r="80" spans="1:20" s="59" customFormat="1" ht="25.5" hidden="1" customHeight="1" x14ac:dyDescent="0.25">
      <c r="A80" s="54" t="s">
        <v>35</v>
      </c>
      <c r="B80" s="55" t="s">
        <v>94</v>
      </c>
      <c r="C80" s="130"/>
      <c r="D80" s="88">
        <f>+SUM(D81:D81)</f>
        <v>885</v>
      </c>
      <c r="E80" s="88">
        <f>+SUM(E81:E81)</f>
        <v>0</v>
      </c>
      <c r="F80" s="88"/>
      <c r="G80" s="134" t="s">
        <v>141</v>
      </c>
      <c r="H80" s="89"/>
      <c r="I80" s="98"/>
      <c r="J80" s="57"/>
      <c r="K80" s="57"/>
      <c r="L80" s="57"/>
      <c r="M80" s="57"/>
      <c r="N80" s="57"/>
      <c r="O80" s="57"/>
      <c r="P80" s="57"/>
      <c r="Q80" s="57"/>
      <c r="R80" s="57"/>
      <c r="S80" s="58"/>
      <c r="T80" s="56"/>
    </row>
    <row r="81" spans="1:20" s="70" customFormat="1" ht="18.75" customHeight="1" x14ac:dyDescent="0.25">
      <c r="A81" s="67">
        <v>1</v>
      </c>
      <c r="B81" s="68" t="s">
        <v>126</v>
      </c>
      <c r="C81" s="60" t="s">
        <v>108</v>
      </c>
      <c r="D81" s="85">
        <v>885</v>
      </c>
      <c r="E81" s="85"/>
      <c r="F81" s="85"/>
      <c r="G81" s="134"/>
      <c r="H81" s="91"/>
      <c r="I81" s="100"/>
      <c r="J81" s="62"/>
      <c r="K81" s="62"/>
      <c r="L81" s="62"/>
      <c r="M81" s="62"/>
      <c r="N81" s="62"/>
      <c r="O81" s="62"/>
      <c r="P81" s="62"/>
      <c r="Q81" s="62"/>
      <c r="R81" s="62"/>
      <c r="S81" s="63"/>
      <c r="T81" s="69"/>
    </row>
    <row r="82" spans="1:20" s="59" customFormat="1" ht="25.5" hidden="1" customHeight="1" x14ac:dyDescent="0.25">
      <c r="A82" s="54" t="s">
        <v>36</v>
      </c>
      <c r="B82" s="55" t="s">
        <v>6</v>
      </c>
      <c r="C82" s="130"/>
      <c r="D82" s="88">
        <f t="shared" ref="D82" si="31">+SUM(D83:D85)</f>
        <v>0</v>
      </c>
      <c r="E82" s="88"/>
      <c r="F82" s="88">
        <f t="shared" ref="F82" si="32">+SUM(F83:F85)</f>
        <v>1882</v>
      </c>
      <c r="G82" s="134"/>
      <c r="H82" s="89"/>
      <c r="I82" s="98"/>
      <c r="J82" s="57"/>
      <c r="K82" s="57"/>
      <c r="L82" s="57"/>
      <c r="M82" s="57"/>
      <c r="N82" s="57"/>
      <c r="O82" s="57"/>
      <c r="P82" s="57"/>
      <c r="Q82" s="57"/>
      <c r="R82" s="57"/>
      <c r="S82" s="58"/>
      <c r="T82" s="56"/>
    </row>
    <row r="83" spans="1:20" s="70" customFormat="1" ht="19.5" customHeight="1" x14ac:dyDescent="0.25">
      <c r="A83" s="67">
        <v>2</v>
      </c>
      <c r="B83" s="68" t="s">
        <v>76</v>
      </c>
      <c r="C83" s="60" t="s">
        <v>108</v>
      </c>
      <c r="D83" s="85"/>
      <c r="E83" s="85"/>
      <c r="F83" s="85">
        <v>600</v>
      </c>
      <c r="G83" s="134"/>
      <c r="H83" s="91"/>
      <c r="I83" s="100"/>
      <c r="J83" s="62"/>
      <c r="K83" s="62"/>
      <c r="L83" s="62"/>
      <c r="M83" s="62"/>
      <c r="N83" s="62"/>
      <c r="O83" s="62"/>
      <c r="P83" s="62"/>
      <c r="Q83" s="62"/>
      <c r="R83" s="62"/>
      <c r="S83" s="63"/>
      <c r="T83" s="69"/>
    </row>
    <row r="84" spans="1:20" s="70" customFormat="1" ht="25.5" customHeight="1" x14ac:dyDescent="0.25">
      <c r="A84" s="67">
        <v>3</v>
      </c>
      <c r="B84" s="68" t="s">
        <v>77</v>
      </c>
      <c r="C84" s="60" t="s">
        <v>108</v>
      </c>
      <c r="D84" s="85"/>
      <c r="E84" s="85"/>
      <c r="F84" s="85">
        <v>1000</v>
      </c>
      <c r="G84" s="134"/>
      <c r="H84" s="91"/>
      <c r="I84" s="100"/>
      <c r="J84" s="62"/>
      <c r="K84" s="62"/>
      <c r="L84" s="62"/>
      <c r="M84" s="62"/>
      <c r="N84" s="62"/>
      <c r="O84" s="62"/>
      <c r="P84" s="62"/>
      <c r="Q84" s="62"/>
      <c r="R84" s="62"/>
      <c r="S84" s="63"/>
      <c r="T84" s="69"/>
    </row>
    <row r="85" spans="1:20" s="70" customFormat="1" ht="17.25" customHeight="1" x14ac:dyDescent="0.25">
      <c r="A85" s="67">
        <v>4</v>
      </c>
      <c r="B85" s="68" t="s">
        <v>114</v>
      </c>
      <c r="C85" s="60" t="s">
        <v>108</v>
      </c>
      <c r="D85" s="85"/>
      <c r="E85" s="85"/>
      <c r="F85" s="85">
        <v>282</v>
      </c>
      <c r="G85" s="134"/>
      <c r="H85" s="91"/>
      <c r="I85" s="100"/>
      <c r="J85" s="62"/>
      <c r="K85" s="62"/>
      <c r="L85" s="62"/>
      <c r="M85" s="62"/>
      <c r="N85" s="62"/>
      <c r="O85" s="62"/>
      <c r="P85" s="62"/>
      <c r="Q85" s="62"/>
      <c r="R85" s="62"/>
      <c r="S85" s="63"/>
      <c r="T85" s="69"/>
    </row>
    <row r="86" spans="1:20" s="48" customFormat="1" ht="25.5" customHeight="1" x14ac:dyDescent="0.25">
      <c r="A86" s="45" t="s">
        <v>90</v>
      </c>
      <c r="B86" s="46" t="s">
        <v>78</v>
      </c>
      <c r="C86" s="45"/>
      <c r="D86" s="87">
        <f t="shared" ref="D86:F86" si="33">+D87</f>
        <v>885</v>
      </c>
      <c r="E86" s="87">
        <f t="shared" si="33"/>
        <v>0</v>
      </c>
      <c r="F86" s="87">
        <f t="shared" si="33"/>
        <v>1882</v>
      </c>
      <c r="G86" s="87"/>
      <c r="H86" s="92"/>
      <c r="I86" s="97">
        <f>+D86+E86+F86</f>
        <v>2767</v>
      </c>
      <c r="J86" s="47"/>
      <c r="K86" s="47"/>
      <c r="L86" s="47"/>
      <c r="M86" s="47"/>
      <c r="N86" s="47"/>
      <c r="O86" s="47"/>
      <c r="P86" s="47"/>
      <c r="Q86" s="47"/>
      <c r="R86" s="47"/>
      <c r="S86" s="47"/>
      <c r="T86" s="47"/>
    </row>
    <row r="87" spans="1:20" s="59" customFormat="1" ht="25.5" hidden="1" customHeight="1" x14ac:dyDescent="0.25">
      <c r="A87" s="54" t="s">
        <v>35</v>
      </c>
      <c r="B87" s="55" t="s">
        <v>151</v>
      </c>
      <c r="C87" s="130"/>
      <c r="D87" s="88">
        <f t="shared" ref="D87:F87" si="34">+D88+D89</f>
        <v>885</v>
      </c>
      <c r="E87" s="88">
        <f t="shared" si="34"/>
        <v>0</v>
      </c>
      <c r="F87" s="88">
        <f t="shared" si="34"/>
        <v>1882</v>
      </c>
      <c r="G87" s="134" t="s">
        <v>140</v>
      </c>
      <c r="H87" s="89"/>
      <c r="I87" s="98"/>
      <c r="J87" s="57"/>
      <c r="K87" s="57"/>
      <c r="L87" s="57"/>
      <c r="M87" s="57"/>
      <c r="N87" s="57"/>
      <c r="O87" s="57"/>
      <c r="P87" s="57"/>
      <c r="Q87" s="57"/>
      <c r="R87" s="57"/>
      <c r="S87" s="58"/>
      <c r="T87" s="56"/>
    </row>
    <row r="88" spans="1:20" s="70" customFormat="1" x14ac:dyDescent="0.25">
      <c r="A88" s="67">
        <v>1</v>
      </c>
      <c r="B88" s="68" t="s">
        <v>109</v>
      </c>
      <c r="C88" s="60" t="s">
        <v>106</v>
      </c>
      <c r="D88" s="85">
        <v>885</v>
      </c>
      <c r="E88" s="85"/>
      <c r="F88" s="85"/>
      <c r="G88" s="134"/>
      <c r="H88" s="91"/>
      <c r="I88" s="100"/>
      <c r="J88" s="62">
        <f>885-767</f>
        <v>118</v>
      </c>
      <c r="K88" s="62"/>
      <c r="L88" s="62"/>
      <c r="M88" s="62"/>
      <c r="N88" s="62"/>
      <c r="O88" s="62"/>
      <c r="P88" s="62"/>
      <c r="Q88" s="62"/>
      <c r="R88" s="62"/>
      <c r="S88" s="63"/>
      <c r="T88" s="69"/>
    </row>
    <row r="89" spans="1:20" s="70" customFormat="1" ht="31.5" customHeight="1" x14ac:dyDescent="0.25">
      <c r="A89" s="67">
        <v>2</v>
      </c>
      <c r="B89" s="68" t="s">
        <v>123</v>
      </c>
      <c r="C89" s="60" t="s">
        <v>106</v>
      </c>
      <c r="D89" s="85">
        <v>0</v>
      </c>
      <c r="E89" s="85"/>
      <c r="F89" s="85">
        <v>1882</v>
      </c>
      <c r="G89" s="134"/>
      <c r="H89" s="91"/>
      <c r="I89" s="100"/>
      <c r="J89" s="62"/>
      <c r="K89" s="62"/>
      <c r="L89" s="62"/>
      <c r="M89" s="62"/>
      <c r="N89" s="62"/>
      <c r="O89" s="62"/>
      <c r="P89" s="62"/>
      <c r="Q89" s="62"/>
      <c r="R89" s="62"/>
      <c r="S89" s="63"/>
      <c r="T89" s="69"/>
    </row>
    <row r="90" spans="1:20" s="48" customFormat="1" ht="25.5" customHeight="1" x14ac:dyDescent="0.25">
      <c r="A90" s="45" t="s">
        <v>92</v>
      </c>
      <c r="B90" s="46" t="s">
        <v>79</v>
      </c>
      <c r="C90" s="45"/>
      <c r="D90" s="87">
        <f t="shared" ref="D90:F90" si="35">+D91+D96</f>
        <v>1684</v>
      </c>
      <c r="E90" s="87">
        <f t="shared" si="35"/>
        <v>2196</v>
      </c>
      <c r="F90" s="87">
        <f t="shared" si="35"/>
        <v>3450</v>
      </c>
      <c r="G90" s="87"/>
      <c r="H90" s="92"/>
      <c r="I90" s="97">
        <f>+D90+E90+F90</f>
        <v>7330</v>
      </c>
      <c r="J90" s="75" t="e">
        <f>+E90+#REF!</f>
        <v>#REF!</v>
      </c>
      <c r="K90" s="47"/>
      <c r="L90" s="47"/>
      <c r="M90" s="47"/>
      <c r="N90" s="47"/>
      <c r="O90" s="47"/>
      <c r="P90" s="47"/>
      <c r="Q90" s="47"/>
      <c r="R90" s="47"/>
      <c r="S90" s="47"/>
      <c r="T90" s="47"/>
    </row>
    <row r="91" spans="1:20" s="59" customFormat="1" ht="25.5" hidden="1" customHeight="1" x14ac:dyDescent="0.25">
      <c r="A91" s="54" t="s">
        <v>35</v>
      </c>
      <c r="B91" s="55" t="s">
        <v>151</v>
      </c>
      <c r="C91" s="130"/>
      <c r="D91" s="88">
        <f t="shared" ref="D91:F91" si="36">+SUM(D92:D95)</f>
        <v>1684</v>
      </c>
      <c r="E91" s="88">
        <f t="shared" si="36"/>
        <v>2196</v>
      </c>
      <c r="F91" s="88">
        <f t="shared" si="36"/>
        <v>0</v>
      </c>
      <c r="G91" s="134" t="s">
        <v>139</v>
      </c>
      <c r="H91" s="89"/>
      <c r="I91" s="98"/>
      <c r="J91" s="57">
        <v>1684000000</v>
      </c>
      <c r="K91" s="57"/>
      <c r="L91" s="57"/>
      <c r="M91" s="57"/>
      <c r="N91" s="57"/>
      <c r="O91" s="57"/>
      <c r="P91" s="57"/>
      <c r="Q91" s="57"/>
      <c r="R91" s="57"/>
      <c r="S91" s="58"/>
      <c r="T91" s="56"/>
    </row>
    <row r="92" spans="1:20" s="70" customFormat="1" x14ac:dyDescent="0.25">
      <c r="A92" s="67">
        <v>1</v>
      </c>
      <c r="B92" s="68" t="s">
        <v>107</v>
      </c>
      <c r="C92" s="60" t="s">
        <v>110</v>
      </c>
      <c r="D92" s="85">
        <v>400</v>
      </c>
      <c r="E92" s="85">
        <v>550</v>
      </c>
      <c r="F92" s="85"/>
      <c r="G92" s="134"/>
      <c r="H92" s="91"/>
      <c r="I92" s="100"/>
      <c r="J92" s="62">
        <f>+J91-D91</f>
        <v>1683998316</v>
      </c>
      <c r="K92" s="62"/>
      <c r="L92" s="62"/>
      <c r="M92" s="62"/>
      <c r="N92" s="62"/>
      <c r="O92" s="62"/>
      <c r="P92" s="62"/>
      <c r="Q92" s="62"/>
      <c r="R92" s="62"/>
      <c r="S92" s="63"/>
      <c r="T92" s="69"/>
    </row>
    <row r="93" spans="1:20" s="70" customFormat="1" x14ac:dyDescent="0.25">
      <c r="A93" s="67">
        <v>2</v>
      </c>
      <c r="B93" s="68" t="s">
        <v>80</v>
      </c>
      <c r="C93" s="60" t="s">
        <v>110</v>
      </c>
      <c r="D93" s="85">
        <v>450</v>
      </c>
      <c r="E93" s="85">
        <v>550</v>
      </c>
      <c r="F93" s="85"/>
      <c r="G93" s="134"/>
      <c r="H93" s="91"/>
      <c r="I93" s="100"/>
      <c r="J93" s="62">
        <f>+J91-D91</f>
        <v>1683998316</v>
      </c>
      <c r="K93" s="62"/>
      <c r="L93" s="62"/>
      <c r="M93" s="62"/>
      <c r="N93" s="62"/>
      <c r="O93" s="62"/>
      <c r="P93" s="62"/>
      <c r="Q93" s="62"/>
      <c r="R93" s="62"/>
      <c r="S93" s="63"/>
      <c r="T93" s="69"/>
    </row>
    <row r="94" spans="1:20" s="70" customFormat="1" x14ac:dyDescent="0.25">
      <c r="A94" s="67">
        <v>3</v>
      </c>
      <c r="B94" s="68" t="s">
        <v>81</v>
      </c>
      <c r="C94" s="60" t="s">
        <v>110</v>
      </c>
      <c r="D94" s="85">
        <v>350</v>
      </c>
      <c r="E94" s="85">
        <v>550</v>
      </c>
      <c r="F94" s="85"/>
      <c r="G94" s="134"/>
      <c r="H94" s="91"/>
      <c r="I94" s="100"/>
      <c r="J94" s="62">
        <v>7330000000</v>
      </c>
      <c r="K94" s="62"/>
      <c r="L94" s="62"/>
      <c r="M94" s="62"/>
      <c r="N94" s="62"/>
      <c r="O94" s="62"/>
      <c r="P94" s="62"/>
      <c r="Q94" s="62"/>
      <c r="R94" s="62"/>
      <c r="S94" s="63"/>
      <c r="T94" s="69"/>
    </row>
    <row r="95" spans="1:20" s="70" customFormat="1" x14ac:dyDescent="0.25">
      <c r="A95" s="67">
        <v>4</v>
      </c>
      <c r="B95" s="68" t="s">
        <v>105</v>
      </c>
      <c r="C95" s="60" t="s">
        <v>110</v>
      </c>
      <c r="D95" s="85">
        <v>484</v>
      </c>
      <c r="E95" s="85">
        <v>546</v>
      </c>
      <c r="F95" s="85"/>
      <c r="G95" s="134"/>
      <c r="H95" s="91"/>
      <c r="I95" s="100"/>
      <c r="J95" s="62">
        <f>+J94-J91</f>
        <v>5646000000</v>
      </c>
      <c r="K95" s="62"/>
      <c r="L95" s="62"/>
      <c r="M95" s="62"/>
      <c r="N95" s="62"/>
      <c r="O95" s="62"/>
      <c r="P95" s="62"/>
      <c r="Q95" s="62"/>
      <c r="R95" s="62"/>
      <c r="S95" s="63"/>
      <c r="T95" s="69"/>
    </row>
    <row r="96" spans="1:20" s="59" customFormat="1" ht="25.5" hidden="1" customHeight="1" x14ac:dyDescent="0.25">
      <c r="A96" s="54" t="s">
        <v>36</v>
      </c>
      <c r="B96" s="55" t="s">
        <v>6</v>
      </c>
      <c r="C96" s="130"/>
      <c r="D96" s="88"/>
      <c r="E96" s="88">
        <f t="shared" ref="E96:F96" si="37">+SUM(E97:E100)</f>
        <v>0</v>
      </c>
      <c r="F96" s="88">
        <f t="shared" si="37"/>
        <v>3450</v>
      </c>
      <c r="G96" s="134"/>
      <c r="H96" s="89"/>
      <c r="I96" s="98"/>
      <c r="J96" s="57">
        <f>+J95-E90</f>
        <v>5645997804</v>
      </c>
      <c r="K96" s="57"/>
      <c r="L96" s="57"/>
      <c r="M96" s="57"/>
      <c r="N96" s="57"/>
      <c r="O96" s="57"/>
      <c r="P96" s="57"/>
      <c r="Q96" s="57"/>
      <c r="R96" s="57"/>
      <c r="S96" s="58"/>
      <c r="T96" s="56"/>
    </row>
    <row r="97" spans="1:20" s="70" customFormat="1" ht="33" x14ac:dyDescent="0.25">
      <c r="A97" s="67">
        <v>5</v>
      </c>
      <c r="B97" s="68" t="s">
        <v>112</v>
      </c>
      <c r="C97" s="60" t="s">
        <v>110</v>
      </c>
      <c r="D97" s="85"/>
      <c r="E97" s="85"/>
      <c r="F97" s="85">
        <v>1000</v>
      </c>
      <c r="G97" s="134"/>
      <c r="H97" s="91"/>
      <c r="I97" s="100"/>
      <c r="J97" s="62">
        <f>+E90+D90</f>
        <v>3880</v>
      </c>
      <c r="K97" s="62"/>
      <c r="L97" s="62"/>
      <c r="M97" s="62"/>
      <c r="N97" s="62"/>
      <c r="O97" s="62"/>
      <c r="P97" s="62"/>
      <c r="Q97" s="62"/>
      <c r="R97" s="62"/>
      <c r="S97" s="63"/>
      <c r="T97" s="69"/>
    </row>
    <row r="98" spans="1:20" s="70" customFormat="1" ht="16.5" customHeight="1" x14ac:dyDescent="0.25">
      <c r="A98" s="67">
        <v>6</v>
      </c>
      <c r="B98" s="68" t="s">
        <v>82</v>
      </c>
      <c r="C98" s="60" t="s">
        <v>110</v>
      </c>
      <c r="D98" s="85"/>
      <c r="E98" s="85"/>
      <c r="F98" s="85">
        <v>1150</v>
      </c>
      <c r="G98" s="134"/>
      <c r="H98" s="91"/>
      <c r="I98" s="100"/>
      <c r="J98" s="62">
        <f>2767*12+7330+2285</f>
        <v>42819</v>
      </c>
      <c r="K98" s="62"/>
      <c r="L98" s="62"/>
      <c r="M98" s="62"/>
      <c r="N98" s="62"/>
      <c r="O98" s="62"/>
      <c r="P98" s="62"/>
      <c r="Q98" s="62"/>
      <c r="R98" s="62"/>
      <c r="S98" s="63"/>
      <c r="T98" s="69"/>
    </row>
    <row r="99" spans="1:20" s="70" customFormat="1" ht="18.75" customHeight="1" x14ac:dyDescent="0.25">
      <c r="A99" s="67">
        <v>7</v>
      </c>
      <c r="B99" s="68" t="s">
        <v>124</v>
      </c>
      <c r="C99" s="60" t="s">
        <v>110</v>
      </c>
      <c r="D99" s="85"/>
      <c r="E99" s="85"/>
      <c r="F99" s="85">
        <v>600</v>
      </c>
      <c r="G99" s="134"/>
      <c r="H99" s="91"/>
      <c r="I99" s="100"/>
      <c r="J99" s="62"/>
      <c r="K99" s="62"/>
      <c r="L99" s="62"/>
      <c r="M99" s="62"/>
      <c r="N99" s="62"/>
      <c r="O99" s="62"/>
      <c r="P99" s="62"/>
      <c r="Q99" s="62"/>
      <c r="R99" s="62"/>
      <c r="S99" s="63"/>
      <c r="T99" s="69"/>
    </row>
    <row r="100" spans="1:20" s="70" customFormat="1" ht="19.5" customHeight="1" x14ac:dyDescent="0.25">
      <c r="A100" s="67">
        <v>8</v>
      </c>
      <c r="B100" s="68" t="s">
        <v>113</v>
      </c>
      <c r="C100" s="60" t="s">
        <v>110</v>
      </c>
      <c r="D100" s="85"/>
      <c r="E100" s="85"/>
      <c r="F100" s="85">
        <v>700</v>
      </c>
      <c r="G100" s="134"/>
      <c r="H100" s="91"/>
      <c r="I100" s="100"/>
      <c r="J100" s="62"/>
      <c r="K100" s="62"/>
      <c r="L100" s="62"/>
      <c r="M100" s="62"/>
      <c r="N100" s="62"/>
      <c r="O100" s="62"/>
      <c r="P100" s="62"/>
      <c r="Q100" s="62"/>
      <c r="R100" s="62"/>
      <c r="S100" s="63"/>
      <c r="T100" s="69"/>
    </row>
    <row r="101" spans="1:20" s="48" customFormat="1" ht="25.5" customHeight="1" x14ac:dyDescent="0.25">
      <c r="A101" s="45" t="s">
        <v>104</v>
      </c>
      <c r="B101" s="46" t="s">
        <v>103</v>
      </c>
      <c r="C101" s="45"/>
      <c r="D101" s="87">
        <f>+D102</f>
        <v>2285</v>
      </c>
      <c r="E101" s="87">
        <f t="shared" ref="E101:F101" si="38">+E102</f>
        <v>0</v>
      </c>
      <c r="F101" s="87">
        <f t="shared" si="38"/>
        <v>0</v>
      </c>
      <c r="G101" s="87"/>
      <c r="H101" s="92"/>
      <c r="I101" s="97">
        <f>+D101+E101+F101</f>
        <v>2285</v>
      </c>
      <c r="J101" s="47"/>
      <c r="K101" s="47"/>
      <c r="L101" s="47"/>
      <c r="M101" s="47"/>
      <c r="N101" s="47"/>
      <c r="O101" s="47"/>
      <c r="P101" s="47"/>
      <c r="Q101" s="47"/>
      <c r="R101" s="47"/>
      <c r="S101" s="47"/>
      <c r="T101" s="47"/>
    </row>
    <row r="102" spans="1:20" s="83" customFormat="1" hidden="1" x14ac:dyDescent="0.25">
      <c r="A102" s="79"/>
      <c r="B102" s="80" t="s">
        <v>5</v>
      </c>
      <c r="C102" s="79"/>
      <c r="D102" s="84">
        <f>+SUM(D103:D105)</f>
        <v>2285</v>
      </c>
      <c r="E102" s="84"/>
      <c r="F102" s="84"/>
      <c r="G102" s="135" t="s">
        <v>138</v>
      </c>
      <c r="H102" s="93"/>
      <c r="I102" s="102"/>
      <c r="J102" s="82"/>
      <c r="K102" s="82"/>
      <c r="L102" s="82"/>
      <c r="M102" s="82"/>
      <c r="N102" s="82"/>
      <c r="O102" s="82"/>
      <c r="P102" s="82"/>
      <c r="Q102" s="82"/>
      <c r="R102" s="82"/>
      <c r="S102" s="82"/>
      <c r="T102" s="82"/>
    </row>
    <row r="103" spans="1:20" s="70" customFormat="1" x14ac:dyDescent="0.25">
      <c r="A103" s="67">
        <v>1</v>
      </c>
      <c r="B103" s="68" t="s">
        <v>116</v>
      </c>
      <c r="C103" s="60" t="s">
        <v>119</v>
      </c>
      <c r="D103" s="85">
        <v>300</v>
      </c>
      <c r="E103" s="85"/>
      <c r="F103" s="85"/>
      <c r="G103" s="135"/>
      <c r="H103" s="91"/>
      <c r="I103" s="100"/>
      <c r="J103" s="62"/>
      <c r="K103" s="62"/>
      <c r="L103" s="62"/>
      <c r="M103" s="62"/>
      <c r="N103" s="62"/>
      <c r="O103" s="62"/>
      <c r="P103" s="62"/>
      <c r="Q103" s="62"/>
      <c r="R103" s="62"/>
      <c r="S103" s="63"/>
      <c r="T103" s="69"/>
    </row>
    <row r="104" spans="1:20" s="70" customFormat="1" x14ac:dyDescent="0.25">
      <c r="A104" s="67">
        <v>2</v>
      </c>
      <c r="B104" s="68" t="s">
        <v>117</v>
      </c>
      <c r="C104" s="60" t="s">
        <v>119</v>
      </c>
      <c r="D104" s="85">
        <v>1100</v>
      </c>
      <c r="E104" s="85"/>
      <c r="F104" s="85"/>
      <c r="G104" s="135"/>
      <c r="H104" s="91"/>
      <c r="I104" s="100"/>
      <c r="J104" s="62"/>
      <c r="K104" s="62"/>
      <c r="L104" s="62"/>
      <c r="M104" s="62"/>
      <c r="N104" s="62"/>
      <c r="O104" s="62"/>
      <c r="P104" s="62"/>
      <c r="Q104" s="62"/>
      <c r="R104" s="62"/>
      <c r="S104" s="63"/>
      <c r="T104" s="69"/>
    </row>
    <row r="105" spans="1:20" s="70" customFormat="1" x14ac:dyDescent="0.25">
      <c r="A105" s="67">
        <v>3</v>
      </c>
      <c r="B105" s="68" t="s">
        <v>118</v>
      </c>
      <c r="C105" s="60" t="s">
        <v>119</v>
      </c>
      <c r="D105" s="85">
        <v>885</v>
      </c>
      <c r="E105" s="85"/>
      <c r="F105" s="85"/>
      <c r="G105" s="135"/>
      <c r="H105" s="91"/>
      <c r="I105" s="100"/>
      <c r="J105" s="62"/>
      <c r="K105" s="62"/>
      <c r="L105" s="62"/>
      <c r="M105" s="62"/>
      <c r="N105" s="62"/>
      <c r="O105" s="62"/>
      <c r="P105" s="62"/>
      <c r="Q105" s="62"/>
      <c r="R105" s="62"/>
      <c r="S105" s="63"/>
      <c r="T105" s="69"/>
    </row>
    <row r="106" spans="1:20" x14ac:dyDescent="0.25">
      <c r="E106" s="133"/>
      <c r="F106" s="133"/>
      <c r="G106" s="133"/>
      <c r="H106" s="133"/>
      <c r="I106" s="129"/>
      <c r="J106" s="129"/>
      <c r="K106" s="72" t="e">
        <f>+#REF!-#REF!</f>
        <v>#REF!</v>
      </c>
      <c r="L106" s="129"/>
      <c r="M106" s="129"/>
      <c r="N106" s="129"/>
      <c r="O106" s="129"/>
      <c r="P106" s="129"/>
      <c r="Q106" s="129"/>
      <c r="R106" s="129"/>
      <c r="S106" s="129"/>
      <c r="T106" s="129"/>
    </row>
    <row r="107" spans="1:20" x14ac:dyDescent="0.25">
      <c r="B107" s="133"/>
      <c r="C107" s="133"/>
      <c r="E107" s="133"/>
      <c r="F107" s="133"/>
      <c r="G107" s="133"/>
      <c r="H107" s="133"/>
      <c r="I107" s="129"/>
      <c r="J107" s="129"/>
      <c r="K107" s="129"/>
      <c r="L107" s="129"/>
      <c r="M107" s="129"/>
      <c r="N107" s="129"/>
      <c r="O107" s="129"/>
      <c r="P107" s="129"/>
      <c r="Q107" s="129"/>
      <c r="R107" s="129"/>
      <c r="S107" s="129"/>
      <c r="T107" s="129"/>
    </row>
    <row r="108" spans="1:20" x14ac:dyDescent="0.25">
      <c r="B108" s="49"/>
      <c r="C108" s="49"/>
      <c r="E108" s="49"/>
      <c r="F108" s="49"/>
      <c r="G108" s="49"/>
      <c r="H108" s="49"/>
      <c r="I108" s="49"/>
      <c r="J108" s="49">
        <f>6+7+5.5+4.5+6+5+5</f>
        <v>39</v>
      </c>
      <c r="K108" s="49"/>
      <c r="L108" s="49"/>
      <c r="M108" s="49"/>
      <c r="N108" s="49"/>
      <c r="O108" s="49"/>
      <c r="P108" s="49"/>
      <c r="Q108" s="49"/>
      <c r="R108" s="49"/>
      <c r="S108" s="49"/>
      <c r="T108" s="49"/>
    </row>
    <row r="109" spans="1:20" x14ac:dyDescent="0.25">
      <c r="B109" s="49"/>
      <c r="C109" s="49"/>
      <c r="E109" s="49"/>
      <c r="F109" s="49"/>
      <c r="G109" s="49"/>
      <c r="H109" s="49"/>
      <c r="I109" s="49"/>
      <c r="J109" s="49"/>
      <c r="K109" s="49"/>
      <c r="L109" s="49"/>
      <c r="M109" s="49"/>
      <c r="N109" s="49"/>
      <c r="O109" s="49"/>
      <c r="P109" s="49"/>
      <c r="Q109" s="49"/>
      <c r="R109" s="49"/>
      <c r="S109" s="49"/>
      <c r="T109" s="49"/>
    </row>
    <row r="110" spans="1:20" x14ac:dyDescent="0.25">
      <c r="B110" s="49"/>
      <c r="C110" s="49"/>
      <c r="E110" s="49"/>
      <c r="F110" s="49"/>
      <c r="G110" s="49"/>
      <c r="H110" s="49"/>
      <c r="I110" s="49"/>
      <c r="J110" s="49"/>
      <c r="K110" s="49"/>
      <c r="L110" s="49"/>
      <c r="M110" s="49"/>
      <c r="N110" s="49"/>
      <c r="O110" s="49"/>
      <c r="P110" s="49"/>
      <c r="Q110" s="49"/>
      <c r="R110" s="49"/>
      <c r="S110" s="49"/>
      <c r="T110" s="49"/>
    </row>
    <row r="111" spans="1:20" x14ac:dyDescent="0.25">
      <c r="B111" s="49"/>
      <c r="C111" s="49"/>
      <c r="E111" s="49"/>
      <c r="F111" s="49"/>
      <c r="G111" s="49"/>
      <c r="H111" s="49"/>
      <c r="I111" s="49"/>
      <c r="J111" s="49"/>
      <c r="K111" s="49"/>
      <c r="L111" s="49"/>
      <c r="M111" s="49"/>
      <c r="N111" s="49"/>
      <c r="O111" s="49"/>
      <c r="P111" s="49"/>
      <c r="Q111" s="49"/>
      <c r="R111" s="49"/>
      <c r="S111" s="49"/>
      <c r="T111" s="49"/>
    </row>
    <row r="112" spans="1:20" x14ac:dyDescent="0.25">
      <c r="B112" s="133"/>
      <c r="C112" s="133"/>
      <c r="E112" s="133"/>
      <c r="F112" s="133"/>
      <c r="G112" s="133"/>
      <c r="H112" s="133"/>
      <c r="I112" s="129"/>
      <c r="J112" s="129"/>
      <c r="K112" s="129"/>
      <c r="L112" s="129"/>
      <c r="M112" s="129"/>
      <c r="N112" s="129"/>
      <c r="O112" s="129"/>
      <c r="P112" s="129"/>
      <c r="Q112" s="129"/>
      <c r="R112" s="129"/>
      <c r="S112" s="129"/>
      <c r="T112" s="129"/>
    </row>
  </sheetData>
  <mergeCells count="31">
    <mergeCell ref="H8:H9"/>
    <mergeCell ref="C1:H1"/>
    <mergeCell ref="C2:H2"/>
    <mergeCell ref="A4:H4"/>
    <mergeCell ref="A5:H5"/>
    <mergeCell ref="A6:H6"/>
    <mergeCell ref="E7:H7"/>
    <mergeCell ref="G47:G55"/>
    <mergeCell ref="A8:A9"/>
    <mergeCell ref="B8:B9"/>
    <mergeCell ref="C8:C9"/>
    <mergeCell ref="D8:F8"/>
    <mergeCell ref="G8:G9"/>
    <mergeCell ref="G12:G17"/>
    <mergeCell ref="G19:G22"/>
    <mergeCell ref="G24:G28"/>
    <mergeCell ref="G30:G36"/>
    <mergeCell ref="G38:G45"/>
    <mergeCell ref="B112:C112"/>
    <mergeCell ref="E112:H112"/>
    <mergeCell ref="G57:G61"/>
    <mergeCell ref="G63:G66"/>
    <mergeCell ref="G68:G73"/>
    <mergeCell ref="G75:G78"/>
    <mergeCell ref="G80:G85"/>
    <mergeCell ref="G87:G89"/>
    <mergeCell ref="G91:G100"/>
    <mergeCell ref="G102:G105"/>
    <mergeCell ref="E106:H106"/>
    <mergeCell ref="B107:C107"/>
    <mergeCell ref="E107:H107"/>
  </mergeCells>
  <pageMargins left="0.5" right="0.2" top="0.4" bottom="0.3" header="0.3" footer="0.3"/>
  <pageSetup paperSize="9" scale="83" orientation="landscape" blackAndWhite="1" r:id="rId1"/>
  <rowBreaks count="1" manualBreakCount="1">
    <brk id="105" max="25" man="1"/>
  </rowBreaks>
  <colBreaks count="1" manualBreakCount="1">
    <brk id="8" max="104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12"/>
  <sheetViews>
    <sheetView view="pageBreakPreview" topLeftCell="A4" zoomScale="76" zoomScaleNormal="85" zoomScaleSheetLayoutView="76" workbookViewId="0">
      <selection activeCell="D20" sqref="D20"/>
    </sheetView>
  </sheetViews>
  <sheetFormatPr defaultRowHeight="16.5" x14ac:dyDescent="0.25"/>
  <cols>
    <col min="1" max="1" width="5.42578125" style="5" customWidth="1"/>
    <col min="2" max="2" width="73.42578125" style="5" customWidth="1"/>
    <col min="3" max="3" width="17.28515625" style="5" customWidth="1"/>
    <col min="4" max="4" width="11.42578125" style="5" customWidth="1"/>
    <col min="5" max="6" width="14.42578125" style="5" customWidth="1"/>
    <col min="7" max="7" width="16.85546875" style="5" customWidth="1"/>
    <col min="8" max="8" width="15.140625" style="5" customWidth="1"/>
    <col min="9" max="9" width="17.28515625" style="5" customWidth="1"/>
    <col min="10" max="10" width="19.5703125" style="5" bestFit="1" customWidth="1"/>
    <col min="11" max="11" width="20.85546875" style="5" bestFit="1" customWidth="1"/>
    <col min="12" max="16" width="17.7109375" style="5" customWidth="1"/>
    <col min="17" max="17" width="17.140625" style="5" bestFit="1" customWidth="1"/>
    <col min="18" max="18" width="18.140625" style="5" bestFit="1" customWidth="1"/>
    <col min="19" max="19" width="16.7109375" style="5" bestFit="1" customWidth="1"/>
    <col min="20" max="20" width="15.28515625" style="5" bestFit="1" customWidth="1"/>
    <col min="21" max="21" width="21.5703125" style="5" bestFit="1" customWidth="1"/>
    <col min="22" max="22" width="18.5703125" style="5" bestFit="1" customWidth="1"/>
    <col min="23" max="16384" width="9.140625" style="5"/>
  </cols>
  <sheetData>
    <row r="1" spans="1:25" hidden="1" x14ac:dyDescent="0.25">
      <c r="A1" s="49" t="s">
        <v>111</v>
      </c>
      <c r="B1" s="49"/>
      <c r="C1" s="133" t="s">
        <v>16</v>
      </c>
      <c r="D1" s="133"/>
      <c r="E1" s="133"/>
      <c r="F1" s="133"/>
      <c r="G1" s="133"/>
      <c r="H1" s="133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  <c r="T1" s="115"/>
    </row>
    <row r="2" spans="1:25" hidden="1" x14ac:dyDescent="0.25">
      <c r="A2" s="49" t="s">
        <v>115</v>
      </c>
      <c r="B2" s="49"/>
      <c r="C2" s="133" t="s">
        <v>17</v>
      </c>
      <c r="D2" s="133"/>
      <c r="E2" s="133"/>
      <c r="F2" s="133"/>
      <c r="G2" s="133"/>
      <c r="H2" s="133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  <c r="T2" s="115"/>
    </row>
    <row r="3" spans="1:25" hidden="1" x14ac:dyDescent="0.25"/>
    <row r="4" spans="1:25" x14ac:dyDescent="0.25">
      <c r="A4" s="133" t="s">
        <v>135</v>
      </c>
      <c r="B4" s="133"/>
      <c r="C4" s="133"/>
      <c r="D4" s="133"/>
      <c r="E4" s="133"/>
      <c r="F4" s="133"/>
      <c r="G4" s="133"/>
      <c r="H4" s="133"/>
    </row>
    <row r="5" spans="1:25" ht="32.25" customHeight="1" x14ac:dyDescent="0.25">
      <c r="A5" s="137" t="s">
        <v>134</v>
      </c>
      <c r="B5" s="137"/>
      <c r="C5" s="137"/>
      <c r="D5" s="137"/>
      <c r="E5" s="137"/>
      <c r="F5" s="137"/>
      <c r="G5" s="137"/>
      <c r="H5" s="137"/>
      <c r="I5" s="117"/>
      <c r="J5" s="117"/>
      <c r="K5" s="117"/>
      <c r="L5" s="117"/>
      <c r="M5" s="117"/>
      <c r="N5" s="117"/>
      <c r="O5" s="117"/>
      <c r="P5" s="117"/>
      <c r="Q5" s="117"/>
      <c r="R5" s="117"/>
      <c r="S5" s="117"/>
      <c r="T5" s="117"/>
      <c r="U5" s="52"/>
      <c r="V5" s="52"/>
      <c r="W5" s="52"/>
      <c r="X5" s="52"/>
      <c r="Y5" s="52"/>
    </row>
    <row r="6" spans="1:25" ht="16.5" customHeight="1" x14ac:dyDescent="0.25">
      <c r="A6" s="138" t="s">
        <v>155</v>
      </c>
      <c r="B6" s="138"/>
      <c r="C6" s="138"/>
      <c r="D6" s="138"/>
      <c r="E6" s="138"/>
      <c r="F6" s="138"/>
      <c r="G6" s="138"/>
      <c r="H6" s="138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52"/>
      <c r="V6" s="52"/>
      <c r="W6" s="52"/>
      <c r="X6" s="52"/>
      <c r="Y6" s="52"/>
    </row>
    <row r="7" spans="1:25" x14ac:dyDescent="0.25">
      <c r="A7" s="118"/>
      <c r="B7" s="118"/>
      <c r="C7" s="118"/>
      <c r="D7" s="118"/>
      <c r="E7" s="139" t="s">
        <v>128</v>
      </c>
      <c r="F7" s="139"/>
      <c r="G7" s="139"/>
      <c r="H7" s="139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2"/>
      <c r="V7" s="52"/>
      <c r="W7" s="52"/>
      <c r="X7" s="52"/>
      <c r="Y7" s="52"/>
    </row>
    <row r="8" spans="1:25" ht="38.25" customHeight="1" x14ac:dyDescent="0.25">
      <c r="A8" s="136" t="s">
        <v>0</v>
      </c>
      <c r="B8" s="136" t="s">
        <v>1</v>
      </c>
      <c r="C8" s="136" t="s">
        <v>2</v>
      </c>
      <c r="D8" s="136" t="s">
        <v>129</v>
      </c>
      <c r="E8" s="136"/>
      <c r="F8" s="136"/>
      <c r="G8" s="136" t="s">
        <v>136</v>
      </c>
      <c r="H8" s="136" t="s">
        <v>8</v>
      </c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</row>
    <row r="9" spans="1:25" ht="53.25" customHeight="1" x14ac:dyDescent="0.25">
      <c r="A9" s="136"/>
      <c r="B9" s="136"/>
      <c r="C9" s="136"/>
      <c r="D9" s="116" t="s">
        <v>5</v>
      </c>
      <c r="E9" s="116" t="s">
        <v>154</v>
      </c>
      <c r="F9" s="116" t="s">
        <v>6</v>
      </c>
      <c r="G9" s="136"/>
      <c r="H9" s="136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</row>
    <row r="10" spans="1:25" x14ac:dyDescent="0.25">
      <c r="A10" s="116"/>
      <c r="B10" s="116" t="s">
        <v>102</v>
      </c>
      <c r="C10" s="116"/>
      <c r="D10" s="86">
        <f>+D11+D18+D23+D29+D37+D46+D56+D62+D67+D74+D79+D86+D90+D101</f>
        <v>14588</v>
      </c>
      <c r="E10" s="86">
        <f>+E11+E18+E23+E29+E37+E46+E56+E62+E67+E74+E79+E86+E90+E101</f>
        <v>8365</v>
      </c>
      <c r="F10" s="86">
        <f>+F11+F18+F23+F29+F37+F46+F56+F62+F67+F74+F79+F86+F90+F101</f>
        <v>19865</v>
      </c>
      <c r="G10" s="86"/>
      <c r="H10" s="86" t="s">
        <v>130</v>
      </c>
      <c r="I10" s="86">
        <f t="shared" ref="I10" si="0">+I11+I18+I23+I29+I37+I46+I56+I62+I67+I74+I79+I86+I90+I96+I101</f>
        <v>42818</v>
      </c>
      <c r="J10" s="73">
        <f>+I10-D10</f>
        <v>28230</v>
      </c>
      <c r="K10" s="34"/>
      <c r="L10" s="34"/>
      <c r="M10" s="34"/>
      <c r="N10" s="34"/>
      <c r="O10" s="34"/>
      <c r="P10" s="34"/>
      <c r="Q10" s="34"/>
      <c r="R10" s="34"/>
      <c r="S10" s="34"/>
      <c r="T10" s="34"/>
    </row>
    <row r="11" spans="1:25" s="48" customFormat="1" x14ac:dyDescent="0.25">
      <c r="A11" s="45" t="s">
        <v>9</v>
      </c>
      <c r="B11" s="46" t="s">
        <v>37</v>
      </c>
      <c r="C11" s="45"/>
      <c r="D11" s="87">
        <f t="shared" ref="D11:H11" si="1">+D12+D14</f>
        <v>885</v>
      </c>
      <c r="E11" s="87">
        <f t="shared" si="1"/>
        <v>0</v>
      </c>
      <c r="F11" s="87">
        <f t="shared" si="1"/>
        <v>1882</v>
      </c>
      <c r="G11" s="87"/>
      <c r="H11" s="87">
        <f t="shared" si="1"/>
        <v>0</v>
      </c>
      <c r="I11" s="97">
        <f>+D11+E11+F11</f>
        <v>2767</v>
      </c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</row>
    <row r="12" spans="1:25" s="59" customFormat="1" ht="25.5" hidden="1" customHeight="1" x14ac:dyDescent="0.25">
      <c r="A12" s="54" t="s">
        <v>35</v>
      </c>
      <c r="B12" s="55" t="s">
        <v>5</v>
      </c>
      <c r="C12" s="116"/>
      <c r="D12" s="88">
        <f>+SUM(D13:D13)</f>
        <v>885</v>
      </c>
      <c r="E12" s="88">
        <f>+SUM(E13:E13)</f>
        <v>0</v>
      </c>
      <c r="F12" s="88"/>
      <c r="G12" s="134" t="s">
        <v>137</v>
      </c>
      <c r="H12" s="89"/>
      <c r="I12" s="98"/>
      <c r="J12" s="57"/>
      <c r="K12" s="57"/>
      <c r="L12" s="57"/>
      <c r="M12" s="57"/>
      <c r="N12" s="57"/>
      <c r="O12" s="57"/>
      <c r="P12" s="57"/>
      <c r="Q12" s="57"/>
      <c r="R12" s="57"/>
      <c r="S12" s="58"/>
      <c r="T12" s="56"/>
      <c r="U12" s="59">
        <v>1882000000</v>
      </c>
      <c r="V12" s="59">
        <f>+E12-U12</f>
        <v>-1882000000</v>
      </c>
    </row>
    <row r="13" spans="1:25" s="66" customFormat="1" ht="25.5" customHeight="1" x14ac:dyDescent="0.25">
      <c r="A13" s="60">
        <v>1</v>
      </c>
      <c r="B13" s="61" t="s">
        <v>38</v>
      </c>
      <c r="C13" s="60" t="s">
        <v>120</v>
      </c>
      <c r="D13" s="85">
        <v>885</v>
      </c>
      <c r="E13" s="85"/>
      <c r="F13" s="85"/>
      <c r="G13" s="134"/>
      <c r="H13" s="90"/>
      <c r="I13" s="99">
        <f>+A13+A17+A22+A25+A28+A32+A36+A42+A45+A51+A55+A58+A61+A66+A70+A73+A78+A81+A85+A89+A95+A100+A105</f>
        <v>78</v>
      </c>
      <c r="J13" s="62" t="e">
        <f>+#REF!+E13+#REF!+D13</f>
        <v>#REF!</v>
      </c>
      <c r="K13" s="62">
        <f>+E13+D13</f>
        <v>885</v>
      </c>
      <c r="L13" s="62" t="e">
        <f>+#REF!+#REF!</f>
        <v>#REF!</v>
      </c>
      <c r="M13" s="62"/>
      <c r="N13" s="62"/>
      <c r="O13" s="62"/>
      <c r="P13" s="62"/>
      <c r="Q13" s="62" t="e">
        <f>+#REF!+E13+#REF!+D13</f>
        <v>#REF!</v>
      </c>
      <c r="R13" s="62" t="e">
        <f>+#REF!-S13</f>
        <v>#REF!</v>
      </c>
      <c r="S13" s="63" t="e">
        <f>+#REF!*0.1</f>
        <v>#REF!</v>
      </c>
      <c r="T13" s="62">
        <f>+D13+E13</f>
        <v>885</v>
      </c>
      <c r="U13" s="64">
        <f>+E13+D13</f>
        <v>885</v>
      </c>
      <c r="V13" s="65">
        <f>+V12/7</f>
        <v>-268857142.85714287</v>
      </c>
    </row>
    <row r="14" spans="1:25" s="59" customFormat="1" ht="25.5" hidden="1" customHeight="1" x14ac:dyDescent="0.25">
      <c r="A14" s="54" t="s">
        <v>36</v>
      </c>
      <c r="B14" s="55" t="s">
        <v>6</v>
      </c>
      <c r="C14" s="116"/>
      <c r="D14" s="88">
        <f t="shared" ref="D14:F14" si="2">+SUM(D15:D17)</f>
        <v>0</v>
      </c>
      <c r="E14" s="88">
        <f t="shared" si="2"/>
        <v>0</v>
      </c>
      <c r="F14" s="88">
        <f t="shared" si="2"/>
        <v>1882</v>
      </c>
      <c r="G14" s="134"/>
      <c r="H14" s="89"/>
      <c r="I14" s="98"/>
      <c r="J14" s="57" t="e">
        <f>+#REF!+E14+#REF!+D14</f>
        <v>#REF!</v>
      </c>
      <c r="K14" s="57">
        <f>+E14+D14</f>
        <v>0</v>
      </c>
      <c r="L14" s="57" t="e">
        <f>+#REF!+#REF!</f>
        <v>#REF!</v>
      </c>
      <c r="M14" s="57"/>
      <c r="N14" s="57"/>
      <c r="O14" s="57"/>
      <c r="P14" s="57"/>
      <c r="Q14" s="57" t="e">
        <f>+#REF!+E14+#REF!+D14</f>
        <v>#REF!</v>
      </c>
      <c r="R14" s="57" t="e">
        <f>+#REF!-S14</f>
        <v>#REF!</v>
      </c>
      <c r="S14" s="58" t="e">
        <f>+#REF!*0.1</f>
        <v>#REF!</v>
      </c>
      <c r="T14" s="56"/>
    </row>
    <row r="15" spans="1:25" s="70" customFormat="1" ht="25.5" customHeight="1" x14ac:dyDescent="0.25">
      <c r="A15" s="67">
        <v>2</v>
      </c>
      <c r="B15" s="68" t="s">
        <v>38</v>
      </c>
      <c r="C15" s="60" t="s">
        <v>120</v>
      </c>
      <c r="D15" s="85"/>
      <c r="E15" s="85"/>
      <c r="F15" s="85">
        <v>650</v>
      </c>
      <c r="G15" s="134"/>
      <c r="H15" s="91"/>
      <c r="I15" s="100"/>
      <c r="J15" s="62" t="e">
        <f>+#REF!+E15+#REF!+D15</f>
        <v>#REF!</v>
      </c>
      <c r="K15" s="62">
        <f>+E15+D15</f>
        <v>0</v>
      </c>
      <c r="L15" s="62" t="e">
        <f>+#REF!+#REF!</f>
        <v>#REF!</v>
      </c>
      <c r="M15" s="62"/>
      <c r="N15" s="62"/>
      <c r="O15" s="62"/>
      <c r="P15" s="62"/>
      <c r="Q15" s="62" t="e">
        <f>+#REF!+E15+#REF!+D15</f>
        <v>#REF!</v>
      </c>
      <c r="R15" s="62" t="e">
        <f>+#REF!-S15</f>
        <v>#REF!</v>
      </c>
      <c r="S15" s="63" t="e">
        <f>+#REF!*0.1</f>
        <v>#REF!</v>
      </c>
      <c r="T15" s="69"/>
    </row>
    <row r="16" spans="1:25" s="70" customFormat="1" ht="25.5" customHeight="1" x14ac:dyDescent="0.25">
      <c r="A16" s="67">
        <v>3</v>
      </c>
      <c r="B16" s="68" t="s">
        <v>39</v>
      </c>
      <c r="C16" s="60" t="s">
        <v>120</v>
      </c>
      <c r="D16" s="85"/>
      <c r="E16" s="85"/>
      <c r="F16" s="85">
        <v>620</v>
      </c>
      <c r="G16" s="134"/>
      <c r="H16" s="91"/>
      <c r="I16" s="100"/>
      <c r="J16" s="62" t="e">
        <f>+#REF!+E16+#REF!+D16</f>
        <v>#REF!</v>
      </c>
      <c r="K16" s="62">
        <f>+E16+D16</f>
        <v>0</v>
      </c>
      <c r="L16" s="62" t="e">
        <f>+#REF!+#REF!</f>
        <v>#REF!</v>
      </c>
      <c r="M16" s="62"/>
      <c r="N16" s="62"/>
      <c r="O16" s="62"/>
      <c r="P16" s="62"/>
      <c r="Q16" s="62" t="e">
        <f>+#REF!+E16+#REF!+D16</f>
        <v>#REF!</v>
      </c>
      <c r="R16" s="62" t="e">
        <f>+#REF!-S16</f>
        <v>#REF!</v>
      </c>
      <c r="S16" s="63" t="e">
        <f>+#REF!*0.1</f>
        <v>#REF!</v>
      </c>
      <c r="T16" s="69"/>
    </row>
    <row r="17" spans="1:20" s="70" customFormat="1" ht="25.5" customHeight="1" x14ac:dyDescent="0.25">
      <c r="A17" s="67">
        <v>4</v>
      </c>
      <c r="B17" s="68" t="s">
        <v>40</v>
      </c>
      <c r="C17" s="60" t="s">
        <v>120</v>
      </c>
      <c r="D17" s="85"/>
      <c r="E17" s="85"/>
      <c r="F17" s="85">
        <v>612</v>
      </c>
      <c r="G17" s="134"/>
      <c r="H17" s="91"/>
      <c r="I17" s="100"/>
      <c r="J17" s="62" t="e">
        <f>+#REF!+E17+#REF!+D17</f>
        <v>#REF!</v>
      </c>
      <c r="K17" s="62">
        <f>+E17+D17</f>
        <v>0</v>
      </c>
      <c r="L17" s="62" t="e">
        <f>+#REF!+#REF!</f>
        <v>#REF!</v>
      </c>
      <c r="M17" s="62"/>
      <c r="N17" s="62"/>
      <c r="O17" s="62"/>
      <c r="P17" s="62"/>
      <c r="Q17" s="62" t="e">
        <f>+#REF!+E17+#REF!+D17</f>
        <v>#REF!</v>
      </c>
      <c r="R17" s="62" t="e">
        <f>+#REF!-S17</f>
        <v>#REF!</v>
      </c>
      <c r="S17" s="63" t="e">
        <f>+#REF!*0.1</f>
        <v>#REF!</v>
      </c>
      <c r="T17" s="69"/>
    </row>
    <row r="18" spans="1:20" s="48" customFormat="1" ht="25.5" customHeight="1" x14ac:dyDescent="0.25">
      <c r="A18" s="45" t="s">
        <v>10</v>
      </c>
      <c r="B18" s="46" t="s">
        <v>45</v>
      </c>
      <c r="C18" s="45"/>
      <c r="D18" s="87">
        <f t="shared" ref="D18:F18" si="3">+D19</f>
        <v>885</v>
      </c>
      <c r="E18" s="87">
        <f t="shared" si="3"/>
        <v>1185</v>
      </c>
      <c r="F18" s="87">
        <f t="shared" si="3"/>
        <v>697</v>
      </c>
      <c r="G18" s="87"/>
      <c r="H18" s="92"/>
      <c r="I18" s="97">
        <f>+D18+E18+F18</f>
        <v>2767</v>
      </c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</row>
    <row r="19" spans="1:20" s="59" customFormat="1" ht="25.5" hidden="1" customHeight="1" x14ac:dyDescent="0.25">
      <c r="A19" s="54" t="s">
        <v>35</v>
      </c>
      <c r="B19" s="55" t="s">
        <v>151</v>
      </c>
      <c r="C19" s="116" t="s">
        <v>130</v>
      </c>
      <c r="D19" s="88">
        <f t="shared" ref="D19:F19" si="4">SUM(D20:D22)</f>
        <v>885</v>
      </c>
      <c r="E19" s="88">
        <f t="shared" si="4"/>
        <v>1185</v>
      </c>
      <c r="F19" s="88">
        <f t="shared" si="4"/>
        <v>697</v>
      </c>
      <c r="G19" s="134" t="s">
        <v>150</v>
      </c>
      <c r="H19" s="89"/>
      <c r="I19" s="98"/>
      <c r="J19" s="57"/>
      <c r="K19" s="57"/>
      <c r="L19" s="57"/>
      <c r="M19" s="57"/>
      <c r="N19" s="57"/>
      <c r="O19" s="57"/>
      <c r="P19" s="57"/>
      <c r="Q19" s="57"/>
      <c r="R19" s="57"/>
      <c r="S19" s="58"/>
      <c r="T19" s="56"/>
    </row>
    <row r="20" spans="1:20" s="127" customFormat="1" ht="31.5" customHeight="1" x14ac:dyDescent="0.25">
      <c r="A20" s="119">
        <v>1</v>
      </c>
      <c r="B20" s="68" t="s">
        <v>41</v>
      </c>
      <c r="C20" s="120" t="s">
        <v>42</v>
      </c>
      <c r="D20" s="121">
        <f>330+113</f>
        <v>443</v>
      </c>
      <c r="E20" s="121">
        <f>705-113</f>
        <v>592</v>
      </c>
      <c r="F20" s="121"/>
      <c r="G20" s="134"/>
      <c r="H20" s="122"/>
      <c r="I20" s="123"/>
      <c r="J20" s="124"/>
      <c r="K20" s="124">
        <f>2767+276.7</f>
        <v>3043.7</v>
      </c>
      <c r="L20" s="124"/>
      <c r="M20" s="124"/>
      <c r="N20" s="124"/>
      <c r="O20" s="124"/>
      <c r="P20" s="124"/>
      <c r="Q20" s="124"/>
      <c r="R20" s="124"/>
      <c r="S20" s="125"/>
      <c r="T20" s="126"/>
    </row>
    <row r="21" spans="1:20" s="70" customFormat="1" ht="33.75" customHeight="1" x14ac:dyDescent="0.25">
      <c r="A21" s="67">
        <v>2</v>
      </c>
      <c r="B21" s="68" t="s">
        <v>43</v>
      </c>
      <c r="C21" s="60" t="s">
        <v>42</v>
      </c>
      <c r="D21" s="85">
        <f>330+112</f>
        <v>442</v>
      </c>
      <c r="E21" s="85">
        <f>705-112</f>
        <v>593</v>
      </c>
      <c r="F21" s="85"/>
      <c r="G21" s="134"/>
      <c r="H21" s="91"/>
      <c r="I21" s="100"/>
      <c r="J21" s="62"/>
      <c r="K21" s="62">
        <f>775-697</f>
        <v>78</v>
      </c>
      <c r="L21" s="62"/>
      <c r="M21" s="62"/>
      <c r="N21" s="62"/>
      <c r="O21" s="62"/>
      <c r="P21" s="62"/>
      <c r="Q21" s="62"/>
      <c r="R21" s="62"/>
      <c r="S21" s="63"/>
      <c r="T21" s="69"/>
    </row>
    <row r="22" spans="1:20" s="70" customFormat="1" ht="30.75" customHeight="1" x14ac:dyDescent="0.25">
      <c r="A22" s="67">
        <v>3</v>
      </c>
      <c r="B22" s="68" t="s">
        <v>44</v>
      </c>
      <c r="C22" s="60" t="s">
        <v>42</v>
      </c>
      <c r="D22" s="85"/>
      <c r="E22" s="85"/>
      <c r="F22" s="85">
        <v>697</v>
      </c>
      <c r="G22" s="134"/>
      <c r="H22" s="91"/>
      <c r="I22" s="100">
        <f>+D22/2</f>
        <v>0</v>
      </c>
      <c r="J22" s="62"/>
      <c r="K22" s="62">
        <f>2880-2767</f>
        <v>113</v>
      </c>
      <c r="L22" s="62"/>
      <c r="M22" s="62"/>
      <c r="N22" s="62"/>
      <c r="O22" s="62"/>
      <c r="P22" s="62"/>
      <c r="Q22" s="62"/>
      <c r="R22" s="62"/>
      <c r="S22" s="63"/>
      <c r="T22" s="69"/>
    </row>
    <row r="23" spans="1:20" s="48" customFormat="1" ht="25.5" customHeight="1" x14ac:dyDescent="0.25">
      <c r="A23" s="45" t="s">
        <v>46</v>
      </c>
      <c r="B23" s="46" t="s">
        <v>47</v>
      </c>
      <c r="C23" s="45"/>
      <c r="D23" s="87">
        <f t="shared" ref="D23:F23" si="5">+D24+D26</f>
        <v>884</v>
      </c>
      <c r="E23" s="87">
        <f t="shared" si="5"/>
        <v>0</v>
      </c>
      <c r="F23" s="87">
        <f t="shared" si="5"/>
        <v>1882</v>
      </c>
      <c r="G23" s="87"/>
      <c r="H23" s="92"/>
      <c r="I23" s="97">
        <f>+D23+E23+F23</f>
        <v>2766</v>
      </c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</row>
    <row r="24" spans="1:20" s="59" customFormat="1" ht="25.5" hidden="1" customHeight="1" x14ac:dyDescent="0.25">
      <c r="A24" s="54" t="s">
        <v>35</v>
      </c>
      <c r="B24" s="55" t="s">
        <v>5</v>
      </c>
      <c r="C24" s="116"/>
      <c r="D24" s="88">
        <f>SUM(D25:D25)</f>
        <v>884</v>
      </c>
      <c r="E24" s="88">
        <f>SUM(E25:E25)</f>
        <v>0</v>
      </c>
      <c r="F24" s="88"/>
      <c r="G24" s="134" t="s">
        <v>149</v>
      </c>
      <c r="H24" s="89"/>
      <c r="I24" s="98"/>
      <c r="J24" s="57"/>
      <c r="K24" s="57"/>
      <c r="L24" s="57"/>
      <c r="M24" s="57"/>
      <c r="N24" s="57"/>
      <c r="O24" s="57"/>
      <c r="P24" s="57"/>
      <c r="Q24" s="57"/>
      <c r="R24" s="57"/>
      <c r="S24" s="58"/>
      <c r="T24" s="56"/>
    </row>
    <row r="25" spans="1:20" s="70" customFormat="1" ht="29.25" customHeight="1" x14ac:dyDescent="0.25">
      <c r="A25" s="67">
        <v>1</v>
      </c>
      <c r="B25" s="68" t="s">
        <v>48</v>
      </c>
      <c r="C25" s="60" t="s">
        <v>97</v>
      </c>
      <c r="D25" s="85">
        <v>884</v>
      </c>
      <c r="E25" s="85"/>
      <c r="F25" s="85"/>
      <c r="G25" s="134"/>
      <c r="H25" s="91"/>
      <c r="I25" s="100"/>
      <c r="J25" s="62"/>
      <c r="K25" s="62"/>
      <c r="L25" s="62"/>
      <c r="M25" s="62"/>
      <c r="N25" s="62"/>
      <c r="O25" s="62"/>
      <c r="P25" s="62"/>
      <c r="Q25" s="62"/>
      <c r="R25" s="62"/>
      <c r="S25" s="63"/>
      <c r="T25" s="69"/>
    </row>
    <row r="26" spans="1:20" s="59" customFormat="1" ht="25.5" hidden="1" customHeight="1" x14ac:dyDescent="0.25">
      <c r="A26" s="54" t="s">
        <v>36</v>
      </c>
      <c r="B26" s="55" t="s">
        <v>6</v>
      </c>
      <c r="C26" s="116"/>
      <c r="D26" s="88">
        <f t="shared" ref="D26" si="6">+SUM(D27:D28)</f>
        <v>0</v>
      </c>
      <c r="E26" s="88"/>
      <c r="F26" s="88">
        <f t="shared" ref="F26" si="7">+SUM(F27:F28)</f>
        <v>1882</v>
      </c>
      <c r="G26" s="134"/>
      <c r="H26" s="89"/>
      <c r="I26" s="98"/>
      <c r="J26" s="57"/>
      <c r="K26" s="57"/>
      <c r="L26" s="57"/>
      <c r="M26" s="57"/>
      <c r="N26" s="57"/>
      <c r="O26" s="57"/>
      <c r="P26" s="57"/>
      <c r="Q26" s="57"/>
      <c r="R26" s="57"/>
      <c r="S26" s="58"/>
      <c r="T26" s="56"/>
    </row>
    <row r="27" spans="1:20" s="70" customFormat="1" ht="33.75" customHeight="1" x14ac:dyDescent="0.25">
      <c r="A27" s="67">
        <v>2</v>
      </c>
      <c r="B27" s="68" t="s">
        <v>121</v>
      </c>
      <c r="C27" s="60" t="s">
        <v>97</v>
      </c>
      <c r="D27" s="85"/>
      <c r="E27" s="85"/>
      <c r="F27" s="85">
        <v>1032</v>
      </c>
      <c r="G27" s="134"/>
      <c r="H27" s="91"/>
      <c r="I27" s="100"/>
      <c r="J27" s="62">
        <f>1882-850</f>
        <v>1032</v>
      </c>
      <c r="K27" s="62"/>
      <c r="L27" s="62"/>
      <c r="M27" s="62"/>
      <c r="N27" s="62"/>
      <c r="O27" s="62"/>
      <c r="P27" s="62"/>
      <c r="Q27" s="62"/>
      <c r="R27" s="62"/>
      <c r="S27" s="63"/>
      <c r="T27" s="69"/>
    </row>
    <row r="28" spans="1:20" s="70" customFormat="1" ht="32.25" customHeight="1" x14ac:dyDescent="0.25">
      <c r="A28" s="67">
        <v>3</v>
      </c>
      <c r="B28" s="68" t="s">
        <v>49</v>
      </c>
      <c r="C28" s="60" t="s">
        <v>97</v>
      </c>
      <c r="D28" s="85"/>
      <c r="E28" s="85"/>
      <c r="F28" s="85">
        <v>850</v>
      </c>
      <c r="G28" s="134"/>
      <c r="H28" s="91"/>
      <c r="I28" s="100"/>
      <c r="J28" s="62"/>
      <c r="K28" s="62"/>
      <c r="L28" s="62"/>
      <c r="M28" s="62"/>
      <c r="N28" s="62"/>
      <c r="O28" s="62"/>
      <c r="P28" s="62"/>
      <c r="Q28" s="62"/>
      <c r="R28" s="62"/>
      <c r="S28" s="63"/>
      <c r="T28" s="69"/>
    </row>
    <row r="29" spans="1:20" s="48" customFormat="1" ht="25.5" customHeight="1" x14ac:dyDescent="0.25">
      <c r="A29" s="45" t="s">
        <v>50</v>
      </c>
      <c r="B29" s="46" t="s">
        <v>51</v>
      </c>
      <c r="C29" s="45"/>
      <c r="D29" s="87">
        <f t="shared" ref="D29:F29" si="8">+D30+D33</f>
        <v>885</v>
      </c>
      <c r="E29" s="87">
        <f t="shared" si="8"/>
        <v>0</v>
      </c>
      <c r="F29" s="87">
        <f t="shared" si="8"/>
        <v>1882</v>
      </c>
      <c r="G29" s="87"/>
      <c r="H29" s="92"/>
      <c r="I29" s="97">
        <f>+D29+E29+F29</f>
        <v>2767</v>
      </c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</row>
    <row r="30" spans="1:20" s="59" customFormat="1" ht="25.5" hidden="1" customHeight="1" x14ac:dyDescent="0.25">
      <c r="A30" s="54" t="s">
        <v>35</v>
      </c>
      <c r="B30" s="55" t="s">
        <v>5</v>
      </c>
      <c r="C30" s="116"/>
      <c r="D30" s="88">
        <f t="shared" ref="D30:E30" si="9">+SUM(D31:D32)</f>
        <v>885</v>
      </c>
      <c r="E30" s="88">
        <f t="shared" si="9"/>
        <v>0</v>
      </c>
      <c r="F30" s="88"/>
      <c r="G30" s="134" t="s">
        <v>148</v>
      </c>
      <c r="H30" s="89"/>
      <c r="I30" s="98"/>
      <c r="J30" s="57"/>
      <c r="K30" s="57"/>
      <c r="L30" s="57"/>
      <c r="M30" s="57"/>
      <c r="N30" s="57"/>
      <c r="O30" s="57"/>
      <c r="P30" s="57"/>
      <c r="Q30" s="57"/>
      <c r="R30" s="57"/>
      <c r="S30" s="58"/>
      <c r="T30" s="56"/>
    </row>
    <row r="31" spans="1:20" s="70" customFormat="1" x14ac:dyDescent="0.25">
      <c r="A31" s="67">
        <v>1</v>
      </c>
      <c r="B31" s="68" t="s">
        <v>132</v>
      </c>
      <c r="C31" s="60" t="s">
        <v>98</v>
      </c>
      <c r="D31" s="85">
        <v>400</v>
      </c>
      <c r="E31" s="85"/>
      <c r="F31" s="85"/>
      <c r="G31" s="134"/>
      <c r="H31" s="91"/>
      <c r="I31" s="100"/>
      <c r="J31" s="62"/>
      <c r="K31" s="62"/>
      <c r="L31" s="62"/>
      <c r="M31" s="62"/>
      <c r="N31" s="62"/>
      <c r="O31" s="62"/>
      <c r="P31" s="62"/>
      <c r="Q31" s="62"/>
      <c r="R31" s="62"/>
      <c r="S31" s="63"/>
      <c r="T31" s="69"/>
    </row>
    <row r="32" spans="1:20" s="70" customFormat="1" x14ac:dyDescent="0.25">
      <c r="A32" s="67">
        <v>2</v>
      </c>
      <c r="B32" s="68" t="s">
        <v>133</v>
      </c>
      <c r="C32" s="60" t="s">
        <v>98</v>
      </c>
      <c r="D32" s="85">
        <v>485</v>
      </c>
      <c r="E32" s="85"/>
      <c r="F32" s="85"/>
      <c r="G32" s="134"/>
      <c r="H32" s="91"/>
      <c r="I32" s="100"/>
      <c r="J32" s="62"/>
      <c r="K32" s="62"/>
      <c r="L32" s="62"/>
      <c r="M32" s="62"/>
      <c r="N32" s="62"/>
      <c r="O32" s="62"/>
      <c r="P32" s="62"/>
      <c r="Q32" s="62"/>
      <c r="R32" s="62"/>
      <c r="S32" s="63"/>
      <c r="T32" s="69"/>
    </row>
    <row r="33" spans="1:22" s="59" customFormat="1" ht="25.5" hidden="1" customHeight="1" x14ac:dyDescent="0.25">
      <c r="A33" s="54" t="s">
        <v>36</v>
      </c>
      <c r="B33" s="55" t="s">
        <v>6</v>
      </c>
      <c r="C33" s="116"/>
      <c r="D33" s="88">
        <f>+SUM(D34:D36)</f>
        <v>0</v>
      </c>
      <c r="E33" s="88"/>
      <c r="F33" s="88">
        <f>+SUM(F34:F36)</f>
        <v>1882</v>
      </c>
      <c r="G33" s="134"/>
      <c r="H33" s="89"/>
      <c r="I33" s="98"/>
      <c r="J33" s="57"/>
      <c r="K33" s="57"/>
      <c r="L33" s="57"/>
      <c r="M33" s="57"/>
      <c r="N33" s="57"/>
      <c r="O33" s="57"/>
      <c r="P33" s="57"/>
      <c r="Q33" s="57"/>
      <c r="R33" s="57"/>
      <c r="S33" s="58"/>
      <c r="T33" s="56"/>
    </row>
    <row r="34" spans="1:22" s="70" customFormat="1" x14ac:dyDescent="0.25">
      <c r="A34" s="67">
        <v>3</v>
      </c>
      <c r="B34" s="68" t="s">
        <v>52</v>
      </c>
      <c r="C34" s="60" t="s">
        <v>98</v>
      </c>
      <c r="D34" s="85"/>
      <c r="E34" s="85"/>
      <c r="F34" s="85">
        <v>720</v>
      </c>
      <c r="G34" s="134"/>
      <c r="H34" s="91"/>
      <c r="I34" s="100"/>
      <c r="J34" s="62"/>
      <c r="K34" s="62"/>
      <c r="L34" s="62"/>
      <c r="M34" s="62"/>
      <c r="N34" s="62"/>
      <c r="O34" s="62"/>
      <c r="P34" s="62"/>
      <c r="Q34" s="62"/>
      <c r="R34" s="62"/>
      <c r="S34" s="63"/>
      <c r="T34" s="69"/>
    </row>
    <row r="35" spans="1:22" s="70" customFormat="1" x14ac:dyDescent="0.25">
      <c r="A35" s="67">
        <v>4</v>
      </c>
      <c r="B35" s="68" t="s">
        <v>53</v>
      </c>
      <c r="C35" s="60" t="s">
        <v>98</v>
      </c>
      <c r="D35" s="85"/>
      <c r="E35" s="85"/>
      <c r="F35" s="85">
        <v>600</v>
      </c>
      <c r="G35" s="134"/>
      <c r="H35" s="91"/>
      <c r="I35" s="100"/>
      <c r="J35" s="62"/>
      <c r="K35" s="62"/>
      <c r="L35" s="62"/>
      <c r="M35" s="62"/>
      <c r="N35" s="62"/>
      <c r="O35" s="62"/>
      <c r="P35" s="62"/>
      <c r="Q35" s="62"/>
      <c r="R35" s="62"/>
      <c r="S35" s="63"/>
      <c r="T35" s="69"/>
    </row>
    <row r="36" spans="1:22" s="70" customFormat="1" x14ac:dyDescent="0.25">
      <c r="A36" s="67">
        <v>5</v>
      </c>
      <c r="B36" s="68" t="s">
        <v>54</v>
      </c>
      <c r="C36" s="60" t="s">
        <v>98</v>
      </c>
      <c r="D36" s="85"/>
      <c r="E36" s="85"/>
      <c r="F36" s="85">
        <v>562</v>
      </c>
      <c r="G36" s="134"/>
      <c r="H36" s="91"/>
      <c r="I36" s="100"/>
      <c r="J36" s="62"/>
      <c r="K36" s="62"/>
      <c r="L36" s="62"/>
      <c r="M36" s="62"/>
      <c r="N36" s="62"/>
      <c r="O36" s="62"/>
      <c r="P36" s="62"/>
      <c r="Q36" s="62"/>
      <c r="R36" s="62"/>
      <c r="S36" s="63"/>
      <c r="T36" s="69"/>
    </row>
    <row r="37" spans="1:22" s="48" customFormat="1" ht="25.5" customHeight="1" x14ac:dyDescent="0.25">
      <c r="A37" s="45" t="s">
        <v>55</v>
      </c>
      <c r="B37" s="46" t="s">
        <v>56</v>
      </c>
      <c r="C37" s="45"/>
      <c r="D37" s="87">
        <f t="shared" ref="D37:F37" si="10">+D38+D43</f>
        <v>885</v>
      </c>
      <c r="E37" s="87">
        <f t="shared" si="10"/>
        <v>882</v>
      </c>
      <c r="F37" s="87">
        <f t="shared" si="10"/>
        <v>1000</v>
      </c>
      <c r="G37" s="87"/>
      <c r="H37" s="92"/>
      <c r="I37" s="97">
        <f>+D37+E37+F37</f>
        <v>2767</v>
      </c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</row>
    <row r="38" spans="1:22" s="59" customFormat="1" ht="25.5" hidden="1" customHeight="1" x14ac:dyDescent="0.25">
      <c r="A38" s="54" t="s">
        <v>35</v>
      </c>
      <c r="B38" s="55" t="s">
        <v>151</v>
      </c>
      <c r="C38" s="60" t="s">
        <v>99</v>
      </c>
      <c r="D38" s="88">
        <f>+SUM(D39:D42)</f>
        <v>885</v>
      </c>
      <c r="E38" s="88">
        <f t="shared" ref="E38" si="11">+SUM(E39:E42)</f>
        <v>882</v>
      </c>
      <c r="F38" s="88"/>
      <c r="G38" s="134" t="s">
        <v>147</v>
      </c>
      <c r="H38" s="89"/>
      <c r="I38" s="98"/>
      <c r="J38" s="57"/>
      <c r="K38" s="57"/>
      <c r="L38" s="57"/>
      <c r="M38" s="57"/>
      <c r="N38" s="57"/>
      <c r="O38" s="57"/>
      <c r="P38" s="57"/>
      <c r="Q38" s="57"/>
      <c r="R38" s="57"/>
      <c r="S38" s="58"/>
      <c r="T38" s="56"/>
    </row>
    <row r="39" spans="1:22" s="70" customFormat="1" x14ac:dyDescent="0.25">
      <c r="A39" s="67">
        <v>1</v>
      </c>
      <c r="B39" s="68" t="s">
        <v>83</v>
      </c>
      <c r="C39" s="60" t="s">
        <v>99</v>
      </c>
      <c r="D39" s="85">
        <v>150</v>
      </c>
      <c r="E39" s="85">
        <v>350</v>
      </c>
      <c r="F39" s="85"/>
      <c r="G39" s="134"/>
      <c r="H39" s="91"/>
      <c r="I39" s="100"/>
      <c r="J39" s="62"/>
      <c r="K39" s="62"/>
      <c r="L39" s="62"/>
      <c r="M39" s="62"/>
      <c r="N39" s="62"/>
      <c r="O39" s="62"/>
      <c r="P39" s="62"/>
      <c r="Q39" s="62"/>
      <c r="R39" s="62"/>
      <c r="S39" s="63"/>
      <c r="T39" s="69"/>
    </row>
    <row r="40" spans="1:22" s="70" customFormat="1" x14ac:dyDescent="0.25">
      <c r="A40" s="67">
        <v>2</v>
      </c>
      <c r="B40" s="68" t="s">
        <v>84</v>
      </c>
      <c r="C40" s="60" t="s">
        <v>99</v>
      </c>
      <c r="D40" s="85">
        <v>300</v>
      </c>
      <c r="E40" s="85">
        <v>67</v>
      </c>
      <c r="F40" s="85"/>
      <c r="G40" s="134"/>
      <c r="H40" s="91"/>
      <c r="I40" s="100"/>
      <c r="J40" s="62"/>
      <c r="K40" s="62"/>
      <c r="L40" s="62"/>
      <c r="M40" s="62"/>
      <c r="N40" s="62"/>
      <c r="O40" s="62"/>
      <c r="P40" s="62"/>
      <c r="Q40" s="62"/>
      <c r="R40" s="62"/>
      <c r="S40" s="63"/>
      <c r="T40" s="69"/>
    </row>
    <row r="41" spans="1:22" s="70" customFormat="1" ht="25.5" customHeight="1" x14ac:dyDescent="0.25">
      <c r="A41" s="67">
        <v>3</v>
      </c>
      <c r="B41" s="68" t="s">
        <v>85</v>
      </c>
      <c r="C41" s="60" t="s">
        <v>99</v>
      </c>
      <c r="D41" s="85">
        <v>300</v>
      </c>
      <c r="E41" s="85">
        <v>100</v>
      </c>
      <c r="F41" s="85"/>
      <c r="G41" s="134"/>
      <c r="H41" s="91"/>
      <c r="I41" s="100"/>
      <c r="J41" s="62"/>
      <c r="K41" s="62"/>
      <c r="L41" s="62"/>
      <c r="M41" s="62"/>
      <c r="N41" s="62"/>
      <c r="O41" s="62"/>
      <c r="P41" s="62"/>
      <c r="Q41" s="62"/>
      <c r="R41" s="62"/>
      <c r="S41" s="63"/>
      <c r="T41" s="69"/>
    </row>
    <row r="42" spans="1:22" s="70" customFormat="1" x14ac:dyDescent="0.25">
      <c r="A42" s="67">
        <v>4</v>
      </c>
      <c r="B42" s="68" t="s">
        <v>86</v>
      </c>
      <c r="C42" s="60" t="s">
        <v>99</v>
      </c>
      <c r="D42" s="85">
        <v>135</v>
      </c>
      <c r="E42" s="85">
        <v>365</v>
      </c>
      <c r="F42" s="85"/>
      <c r="G42" s="134"/>
      <c r="H42" s="91"/>
      <c r="I42" s="100"/>
      <c r="J42" s="62"/>
      <c r="K42" s="62"/>
      <c r="L42" s="62"/>
      <c r="M42" s="62"/>
      <c r="N42" s="62"/>
      <c r="O42" s="62"/>
      <c r="P42" s="62"/>
      <c r="Q42" s="62"/>
      <c r="R42" s="62"/>
      <c r="S42" s="63"/>
      <c r="T42" s="69"/>
    </row>
    <row r="43" spans="1:22" s="59" customFormat="1" hidden="1" x14ac:dyDescent="0.25">
      <c r="A43" s="54" t="s">
        <v>36</v>
      </c>
      <c r="B43" s="55" t="s">
        <v>152</v>
      </c>
      <c r="C43" s="60"/>
      <c r="D43" s="88">
        <f t="shared" ref="D43" si="12">+SUM(D44:D45)</f>
        <v>0</v>
      </c>
      <c r="E43" s="88"/>
      <c r="F43" s="88">
        <f t="shared" ref="F43" si="13">+SUM(F44:F45)</f>
        <v>1000</v>
      </c>
      <c r="G43" s="134"/>
      <c r="H43" s="89"/>
      <c r="I43" s="98"/>
      <c r="J43" s="57"/>
      <c r="K43" s="57"/>
      <c r="L43" s="57"/>
      <c r="M43" s="57"/>
      <c r="N43" s="57"/>
      <c r="O43" s="57"/>
      <c r="P43" s="57"/>
      <c r="Q43" s="57"/>
      <c r="R43" s="57"/>
      <c r="S43" s="58"/>
      <c r="T43" s="56"/>
    </row>
    <row r="44" spans="1:22" s="70" customFormat="1" x14ac:dyDescent="0.25">
      <c r="A44" s="67">
        <v>5</v>
      </c>
      <c r="B44" s="68" t="s">
        <v>87</v>
      </c>
      <c r="C44" s="60" t="s">
        <v>99</v>
      </c>
      <c r="D44" s="85"/>
      <c r="E44" s="85"/>
      <c r="F44" s="85">
        <v>500</v>
      </c>
      <c r="G44" s="134"/>
      <c r="H44" s="91"/>
      <c r="I44" s="100"/>
      <c r="J44" s="62"/>
      <c r="K44" s="62"/>
      <c r="L44" s="62"/>
      <c r="M44" s="62"/>
      <c r="N44" s="62"/>
      <c r="O44" s="62"/>
      <c r="P44" s="62"/>
      <c r="Q44" s="62"/>
      <c r="R44" s="62"/>
      <c r="S44" s="63"/>
      <c r="T44" s="69"/>
    </row>
    <row r="45" spans="1:22" s="70" customFormat="1" ht="25.5" customHeight="1" x14ac:dyDescent="0.25">
      <c r="A45" s="67">
        <v>6</v>
      </c>
      <c r="B45" s="68" t="s">
        <v>88</v>
      </c>
      <c r="C45" s="60" t="s">
        <v>99</v>
      </c>
      <c r="D45" s="85"/>
      <c r="E45" s="85"/>
      <c r="F45" s="85">
        <v>500</v>
      </c>
      <c r="G45" s="134"/>
      <c r="H45" s="91"/>
      <c r="I45" s="100"/>
      <c r="J45" s="62"/>
      <c r="K45" s="62"/>
      <c r="L45" s="62"/>
      <c r="M45" s="62"/>
      <c r="N45" s="62"/>
      <c r="O45" s="62"/>
      <c r="P45" s="62"/>
      <c r="Q45" s="62"/>
      <c r="R45" s="62"/>
      <c r="S45" s="63"/>
      <c r="T45" s="69"/>
    </row>
    <row r="46" spans="1:22" s="48" customFormat="1" ht="25.5" customHeight="1" x14ac:dyDescent="0.25">
      <c r="A46" s="45" t="s">
        <v>61</v>
      </c>
      <c r="B46" s="46" t="s">
        <v>34</v>
      </c>
      <c r="C46" s="45"/>
      <c r="D46" s="87">
        <f t="shared" ref="D46:F46" si="14">+D47+D52</f>
        <v>885</v>
      </c>
      <c r="E46" s="87">
        <f t="shared" si="14"/>
        <v>763</v>
      </c>
      <c r="F46" s="87">
        <f t="shared" si="14"/>
        <v>1119</v>
      </c>
      <c r="G46" s="87"/>
      <c r="H46" s="92"/>
      <c r="I46" s="97">
        <f>+D46+E46+F46</f>
        <v>2767</v>
      </c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</row>
    <row r="47" spans="1:22" s="59" customFormat="1" ht="15" hidden="1" customHeight="1" x14ac:dyDescent="0.25">
      <c r="A47" s="54" t="s">
        <v>35</v>
      </c>
      <c r="B47" s="55" t="s">
        <v>151</v>
      </c>
      <c r="C47" s="116"/>
      <c r="D47" s="88">
        <f t="shared" ref="D47:E47" si="15">+SUM(D48:D51)</f>
        <v>885</v>
      </c>
      <c r="E47" s="88">
        <f t="shared" si="15"/>
        <v>763</v>
      </c>
      <c r="F47" s="88"/>
      <c r="G47" s="134" t="s">
        <v>146</v>
      </c>
      <c r="H47" s="89"/>
      <c r="I47" s="98"/>
      <c r="J47" s="57"/>
      <c r="K47" s="57"/>
      <c r="L47" s="57"/>
      <c r="M47" s="57"/>
      <c r="N47" s="57"/>
      <c r="O47" s="57"/>
      <c r="P47" s="57"/>
      <c r="Q47" s="57"/>
      <c r="R47" s="57"/>
      <c r="S47" s="58"/>
      <c r="T47" s="56"/>
      <c r="U47" s="59">
        <v>1882000000</v>
      </c>
      <c r="V47" s="59">
        <f>+E47-U47</f>
        <v>-1881999237</v>
      </c>
    </row>
    <row r="48" spans="1:22" s="66" customFormat="1" ht="15" customHeight="1" x14ac:dyDescent="0.25">
      <c r="A48" s="60">
        <v>1</v>
      </c>
      <c r="B48" s="61" t="s">
        <v>24</v>
      </c>
      <c r="C48" s="60" t="s">
        <v>25</v>
      </c>
      <c r="D48" s="85">
        <v>250</v>
      </c>
      <c r="E48" s="85">
        <v>170</v>
      </c>
      <c r="F48" s="85"/>
      <c r="G48" s="134"/>
      <c r="H48" s="90"/>
      <c r="I48" s="99"/>
      <c r="J48" s="62" t="e">
        <f>+#REF!+E48+#REF!+D48</f>
        <v>#REF!</v>
      </c>
      <c r="K48" s="62">
        <f t="shared" ref="K48:K55" si="16">+E48+D48</f>
        <v>420</v>
      </c>
      <c r="L48" s="62" t="e">
        <f>+#REF!+#REF!</f>
        <v>#REF!</v>
      </c>
      <c r="M48" s="62"/>
      <c r="N48" s="62"/>
      <c r="O48" s="62"/>
      <c r="P48" s="62"/>
      <c r="Q48" s="62" t="e">
        <f>+#REF!+E48+#REF!+D48</f>
        <v>#REF!</v>
      </c>
      <c r="R48" s="62" t="e">
        <f>+#REF!-S48</f>
        <v>#REF!</v>
      </c>
      <c r="S48" s="63" t="e">
        <f>+#REF!*0.1</f>
        <v>#REF!</v>
      </c>
      <c r="T48" s="62">
        <f>+D48+E48</f>
        <v>420</v>
      </c>
      <c r="U48" s="64">
        <f>+E48+D48</f>
        <v>420</v>
      </c>
      <c r="V48" s="65">
        <f>+V47/7</f>
        <v>-268857033.85714287</v>
      </c>
    </row>
    <row r="49" spans="1:21" s="70" customFormat="1" ht="20.25" customHeight="1" x14ac:dyDescent="0.25">
      <c r="A49" s="67">
        <v>2</v>
      </c>
      <c r="B49" s="61" t="s">
        <v>28</v>
      </c>
      <c r="C49" s="60" t="s">
        <v>25</v>
      </c>
      <c r="D49" s="85">
        <v>300</v>
      </c>
      <c r="E49" s="85">
        <v>200</v>
      </c>
      <c r="F49" s="85"/>
      <c r="G49" s="134"/>
      <c r="H49" s="91"/>
      <c r="I49" s="100"/>
      <c r="J49" s="62" t="e">
        <f>+#REF!+E49+#REF!+D49</f>
        <v>#REF!</v>
      </c>
      <c r="K49" s="62">
        <f t="shared" si="16"/>
        <v>500</v>
      </c>
      <c r="L49" s="62" t="e">
        <f>+#REF!+#REF!</f>
        <v>#REF!</v>
      </c>
      <c r="M49" s="62"/>
      <c r="N49" s="62"/>
      <c r="O49" s="62"/>
      <c r="P49" s="62"/>
      <c r="Q49" s="62" t="e">
        <f>+#REF!+E49+#REF!+D49</f>
        <v>#REF!</v>
      </c>
      <c r="R49" s="62" t="e">
        <f>+#REF!-S49</f>
        <v>#REF!</v>
      </c>
      <c r="S49" s="63" t="e">
        <f>+#REF!*0.1</f>
        <v>#REF!</v>
      </c>
      <c r="T49" s="62">
        <f>+D49+E49</f>
        <v>500</v>
      </c>
    </row>
    <row r="50" spans="1:21" s="70" customFormat="1" x14ac:dyDescent="0.25">
      <c r="A50" s="67">
        <v>3</v>
      </c>
      <c r="B50" s="61" t="s">
        <v>29</v>
      </c>
      <c r="C50" s="60" t="s">
        <v>25</v>
      </c>
      <c r="D50" s="85">
        <v>170</v>
      </c>
      <c r="E50" s="85">
        <v>200</v>
      </c>
      <c r="F50" s="85"/>
      <c r="G50" s="134"/>
      <c r="H50" s="91"/>
      <c r="I50" s="100"/>
      <c r="J50" s="62" t="e">
        <f>+#REF!+E50+#REF!+D50</f>
        <v>#REF!</v>
      </c>
      <c r="K50" s="62">
        <f t="shared" si="16"/>
        <v>370</v>
      </c>
      <c r="L50" s="62" t="e">
        <f>+#REF!+#REF!</f>
        <v>#REF!</v>
      </c>
      <c r="M50" s="62"/>
      <c r="N50" s="62"/>
      <c r="O50" s="62"/>
      <c r="P50" s="62"/>
      <c r="Q50" s="62" t="e">
        <f>+#REF!+E50+#REF!+D50</f>
        <v>#REF!</v>
      </c>
      <c r="R50" s="62" t="e">
        <f>+#REF!-S50</f>
        <v>#REF!</v>
      </c>
      <c r="S50" s="63" t="e">
        <f>+#REF!*0.1</f>
        <v>#REF!</v>
      </c>
      <c r="T50" s="62">
        <f>+D50+E50</f>
        <v>370</v>
      </c>
      <c r="U50" s="71"/>
    </row>
    <row r="51" spans="1:21" s="70" customFormat="1" ht="19.5" customHeight="1" x14ac:dyDescent="0.25">
      <c r="A51" s="67">
        <v>4</v>
      </c>
      <c r="B51" s="61" t="s">
        <v>157</v>
      </c>
      <c r="C51" s="60" t="s">
        <v>25</v>
      </c>
      <c r="D51" s="85">
        <v>165</v>
      </c>
      <c r="E51" s="85">
        <v>193</v>
      </c>
      <c r="F51" s="85"/>
      <c r="G51" s="134"/>
      <c r="H51" s="91"/>
      <c r="I51" s="100"/>
      <c r="J51" s="62" t="e">
        <f>+#REF!+E51+#REF!+D51</f>
        <v>#REF!</v>
      </c>
      <c r="K51" s="62">
        <f t="shared" si="16"/>
        <v>358</v>
      </c>
      <c r="L51" s="62" t="e">
        <f>+#REF!+#REF!</f>
        <v>#REF!</v>
      </c>
      <c r="M51" s="62"/>
      <c r="N51" s="62"/>
      <c r="O51" s="62"/>
      <c r="P51" s="62"/>
      <c r="Q51" s="62" t="e">
        <f>+#REF!+E51+#REF!+D51</f>
        <v>#REF!</v>
      </c>
      <c r="R51" s="62" t="e">
        <f>+#REF!-S51</f>
        <v>#REF!</v>
      </c>
      <c r="S51" s="63" t="e">
        <f>+#REF!*0.1</f>
        <v>#REF!</v>
      </c>
      <c r="T51" s="62">
        <f>+D51+E51</f>
        <v>358</v>
      </c>
      <c r="U51" s="71">
        <f>+E51+D51</f>
        <v>358</v>
      </c>
    </row>
    <row r="52" spans="1:21" s="59" customFormat="1" ht="25.5" hidden="1" customHeight="1" x14ac:dyDescent="0.25">
      <c r="A52" s="54" t="s">
        <v>36</v>
      </c>
      <c r="B52" s="55" t="s">
        <v>6</v>
      </c>
      <c r="C52" s="116"/>
      <c r="D52" s="88">
        <f t="shared" ref="D52" si="17">+SUM(D53:D55)</f>
        <v>0</v>
      </c>
      <c r="E52" s="88"/>
      <c r="F52" s="88">
        <f t="shared" ref="F52" si="18">+SUM(F53:F55)</f>
        <v>1119</v>
      </c>
      <c r="G52" s="134"/>
      <c r="H52" s="89"/>
      <c r="I52" s="98"/>
      <c r="J52" s="57" t="e">
        <f>+#REF!+E52+#REF!+D52</f>
        <v>#REF!</v>
      </c>
      <c r="K52" s="57">
        <f t="shared" si="16"/>
        <v>0</v>
      </c>
      <c r="L52" s="57" t="e">
        <f>+#REF!+#REF!</f>
        <v>#REF!</v>
      </c>
      <c r="M52" s="57"/>
      <c r="N52" s="57"/>
      <c r="O52" s="57"/>
      <c r="P52" s="57"/>
      <c r="Q52" s="57" t="e">
        <f>+#REF!+E52+#REF!+D52</f>
        <v>#REF!</v>
      </c>
      <c r="R52" s="57" t="e">
        <f>+#REF!-S52</f>
        <v>#REF!</v>
      </c>
      <c r="S52" s="58" t="e">
        <f>+#REF!*0.1</f>
        <v>#REF!</v>
      </c>
      <c r="T52" s="56"/>
    </row>
    <row r="53" spans="1:21" s="70" customFormat="1" ht="13.5" customHeight="1" x14ac:dyDescent="0.25">
      <c r="A53" s="67">
        <v>5</v>
      </c>
      <c r="B53" s="61" t="s">
        <v>30</v>
      </c>
      <c r="C53" s="60" t="s">
        <v>25</v>
      </c>
      <c r="D53" s="85"/>
      <c r="E53" s="85"/>
      <c r="F53" s="85">
        <v>342</v>
      </c>
      <c r="G53" s="134"/>
      <c r="H53" s="91"/>
      <c r="I53" s="100"/>
      <c r="J53" s="62" t="e">
        <f>+#REF!+E53+#REF!+D53</f>
        <v>#REF!</v>
      </c>
      <c r="K53" s="62">
        <f t="shared" si="16"/>
        <v>0</v>
      </c>
      <c r="L53" s="62" t="e">
        <f>+#REF!+#REF!</f>
        <v>#REF!</v>
      </c>
      <c r="M53" s="62"/>
      <c r="N53" s="62"/>
      <c r="O53" s="62"/>
      <c r="P53" s="62"/>
      <c r="Q53" s="62" t="e">
        <f>+#REF!+E53+#REF!+D53</f>
        <v>#REF!</v>
      </c>
      <c r="R53" s="62" t="e">
        <f>+#REF!-S53</f>
        <v>#REF!</v>
      </c>
      <c r="S53" s="63" t="e">
        <f>+#REF!*0.1</f>
        <v>#REF!</v>
      </c>
      <c r="T53" s="69"/>
    </row>
    <row r="54" spans="1:21" s="70" customFormat="1" ht="16.5" customHeight="1" x14ac:dyDescent="0.25">
      <c r="A54" s="67">
        <v>6</v>
      </c>
      <c r="B54" s="61" t="s">
        <v>31</v>
      </c>
      <c r="C54" s="60" t="s">
        <v>25</v>
      </c>
      <c r="D54" s="85"/>
      <c r="E54" s="85"/>
      <c r="F54" s="85">
        <v>420</v>
      </c>
      <c r="G54" s="134"/>
      <c r="H54" s="91"/>
      <c r="I54" s="100"/>
      <c r="J54" s="62" t="e">
        <f>+#REF!+E54+#REF!+D54</f>
        <v>#REF!</v>
      </c>
      <c r="K54" s="62">
        <f t="shared" si="16"/>
        <v>0</v>
      </c>
      <c r="L54" s="62" t="e">
        <f>+#REF!+#REF!</f>
        <v>#REF!</v>
      </c>
      <c r="M54" s="62"/>
      <c r="N54" s="62"/>
      <c r="O54" s="62"/>
      <c r="P54" s="62"/>
      <c r="Q54" s="62" t="e">
        <f>+#REF!+E54+#REF!+D54</f>
        <v>#REF!</v>
      </c>
      <c r="R54" s="62" t="e">
        <f>+#REF!-S54</f>
        <v>#REF!</v>
      </c>
      <c r="S54" s="63" t="e">
        <f>+#REF!*0.1</f>
        <v>#REF!</v>
      </c>
      <c r="T54" s="69"/>
    </row>
    <row r="55" spans="1:21" s="70" customFormat="1" ht="18.75" customHeight="1" x14ac:dyDescent="0.25">
      <c r="A55" s="67">
        <v>7</v>
      </c>
      <c r="B55" s="61" t="s">
        <v>33</v>
      </c>
      <c r="C55" s="60" t="s">
        <v>25</v>
      </c>
      <c r="D55" s="85"/>
      <c r="E55" s="85"/>
      <c r="F55" s="85">
        <v>357</v>
      </c>
      <c r="G55" s="134"/>
      <c r="H55" s="91"/>
      <c r="I55" s="100"/>
      <c r="J55" s="62" t="e">
        <f>+#REF!+E55+#REF!+D55</f>
        <v>#REF!</v>
      </c>
      <c r="K55" s="62">
        <f t="shared" si="16"/>
        <v>0</v>
      </c>
      <c r="L55" s="62" t="e">
        <f>+#REF!+#REF!</f>
        <v>#REF!</v>
      </c>
      <c r="M55" s="62"/>
      <c r="N55" s="62"/>
      <c r="O55" s="62"/>
      <c r="P55" s="62"/>
      <c r="Q55" s="62" t="e">
        <f>+#REF!+E55+#REF!+D55</f>
        <v>#REF!</v>
      </c>
      <c r="R55" s="62" t="e">
        <f>+#REF!-S55</f>
        <v>#REF!</v>
      </c>
      <c r="S55" s="63" t="e">
        <f>+#REF!*0.1</f>
        <v>#REF!</v>
      </c>
      <c r="T55" s="69"/>
    </row>
    <row r="56" spans="1:21" s="48" customFormat="1" ht="25.5" customHeight="1" x14ac:dyDescent="0.25">
      <c r="A56" s="45" t="s">
        <v>66</v>
      </c>
      <c r="B56" s="46" t="s">
        <v>57</v>
      </c>
      <c r="C56" s="45"/>
      <c r="D56" s="87">
        <f t="shared" ref="D56:F56" si="19">+D57+D59</f>
        <v>885</v>
      </c>
      <c r="E56" s="87">
        <f t="shared" si="19"/>
        <v>0</v>
      </c>
      <c r="F56" s="87">
        <f t="shared" si="19"/>
        <v>1882</v>
      </c>
      <c r="G56" s="87"/>
      <c r="H56" s="92"/>
      <c r="I56" s="97">
        <f>+D56+E56+F56</f>
        <v>2767</v>
      </c>
      <c r="J56" s="47"/>
      <c r="K56" s="47"/>
      <c r="L56" s="47"/>
      <c r="M56" s="47"/>
      <c r="N56" s="47"/>
      <c r="O56" s="47"/>
      <c r="P56" s="47"/>
      <c r="Q56" s="47"/>
      <c r="R56" s="47"/>
      <c r="S56" s="47"/>
      <c r="T56" s="47"/>
    </row>
    <row r="57" spans="1:21" s="59" customFormat="1" hidden="1" x14ac:dyDescent="0.25">
      <c r="A57" s="54" t="s">
        <v>35</v>
      </c>
      <c r="B57" s="55" t="s">
        <v>5</v>
      </c>
      <c r="C57" s="116"/>
      <c r="D57" s="88">
        <f t="shared" ref="D57:E57" si="20">+D58</f>
        <v>885</v>
      </c>
      <c r="E57" s="88">
        <f t="shared" si="20"/>
        <v>0</v>
      </c>
      <c r="F57" s="88"/>
      <c r="G57" s="134" t="s">
        <v>145</v>
      </c>
      <c r="H57" s="89"/>
      <c r="I57" s="98"/>
      <c r="J57" s="57"/>
      <c r="K57" s="57"/>
      <c r="L57" s="57"/>
      <c r="M57" s="57"/>
      <c r="N57" s="57"/>
      <c r="O57" s="57"/>
      <c r="P57" s="57"/>
      <c r="Q57" s="57"/>
      <c r="R57" s="57"/>
      <c r="S57" s="58"/>
      <c r="T57" s="56"/>
    </row>
    <row r="58" spans="1:21" s="70" customFormat="1" ht="33" x14ac:dyDescent="0.25">
      <c r="A58" s="67">
        <v>1</v>
      </c>
      <c r="B58" s="61" t="s">
        <v>58</v>
      </c>
      <c r="C58" s="60" t="s">
        <v>100</v>
      </c>
      <c r="D58" s="85">
        <v>885</v>
      </c>
      <c r="E58" s="85"/>
      <c r="F58" s="85"/>
      <c r="G58" s="134"/>
      <c r="H58" s="91"/>
      <c r="I58" s="100"/>
      <c r="J58" s="62"/>
      <c r="K58" s="62"/>
      <c r="L58" s="62"/>
      <c r="M58" s="62"/>
      <c r="N58" s="62"/>
      <c r="O58" s="62"/>
      <c r="P58" s="62"/>
      <c r="Q58" s="62"/>
      <c r="R58" s="62"/>
      <c r="S58" s="63"/>
      <c r="T58" s="69"/>
    </row>
    <row r="59" spans="1:21" s="59" customFormat="1" ht="25.5" hidden="1" customHeight="1" x14ac:dyDescent="0.25">
      <c r="A59" s="54" t="s">
        <v>36</v>
      </c>
      <c r="B59" s="55" t="s">
        <v>6</v>
      </c>
      <c r="C59" s="60"/>
      <c r="D59" s="88">
        <f t="shared" ref="D59" si="21">+SUM(D60:D61)</f>
        <v>0</v>
      </c>
      <c r="E59" s="88"/>
      <c r="F59" s="88">
        <f t="shared" ref="F59" si="22">+SUM(F60:F61)</f>
        <v>1882</v>
      </c>
      <c r="G59" s="134"/>
      <c r="H59" s="89"/>
      <c r="I59" s="98"/>
      <c r="J59" s="57"/>
      <c r="K59" s="57"/>
      <c r="L59" s="57"/>
      <c r="M59" s="57"/>
      <c r="N59" s="57"/>
      <c r="O59" s="57"/>
      <c r="P59" s="57"/>
      <c r="Q59" s="57"/>
      <c r="R59" s="57"/>
      <c r="S59" s="58"/>
      <c r="T59" s="56"/>
    </row>
    <row r="60" spans="1:21" s="70" customFormat="1" ht="32.25" customHeight="1" x14ac:dyDescent="0.25">
      <c r="A60" s="67">
        <v>2</v>
      </c>
      <c r="B60" s="61" t="s">
        <v>59</v>
      </c>
      <c r="C60" s="60" t="s">
        <v>100</v>
      </c>
      <c r="D60" s="85"/>
      <c r="E60" s="85"/>
      <c r="F60" s="85">
        <v>941</v>
      </c>
      <c r="G60" s="134"/>
      <c r="H60" s="91"/>
      <c r="I60" s="100"/>
      <c r="J60" s="62"/>
      <c r="K60" s="62"/>
      <c r="L60" s="62"/>
      <c r="M60" s="62"/>
      <c r="N60" s="62"/>
      <c r="O60" s="62"/>
      <c r="P60" s="62"/>
      <c r="Q60" s="62"/>
      <c r="R60" s="62"/>
      <c r="S60" s="63"/>
      <c r="T60" s="69"/>
    </row>
    <row r="61" spans="1:21" s="70" customFormat="1" ht="33" x14ac:dyDescent="0.25">
      <c r="A61" s="67">
        <v>3</v>
      </c>
      <c r="B61" s="61" t="s">
        <v>60</v>
      </c>
      <c r="C61" s="60" t="s">
        <v>100</v>
      </c>
      <c r="D61" s="85"/>
      <c r="E61" s="85"/>
      <c r="F61" s="85">
        <v>941</v>
      </c>
      <c r="G61" s="134"/>
      <c r="H61" s="91"/>
      <c r="I61" s="100"/>
      <c r="J61" s="62"/>
      <c r="K61" s="62"/>
      <c r="L61" s="62"/>
      <c r="M61" s="62"/>
      <c r="N61" s="62"/>
      <c r="O61" s="62"/>
      <c r="P61" s="62"/>
      <c r="Q61" s="62"/>
      <c r="R61" s="62"/>
      <c r="S61" s="63"/>
      <c r="T61" s="69"/>
    </row>
    <row r="62" spans="1:21" s="48" customFormat="1" ht="25.5" customHeight="1" x14ac:dyDescent="0.25">
      <c r="A62" s="45" t="s">
        <v>35</v>
      </c>
      <c r="B62" s="46" t="s">
        <v>63</v>
      </c>
      <c r="C62" s="45"/>
      <c r="D62" s="87">
        <f t="shared" ref="D62:F62" si="23">+D63</f>
        <v>885</v>
      </c>
      <c r="E62" s="87">
        <f t="shared" si="23"/>
        <v>902</v>
      </c>
      <c r="F62" s="87">
        <f t="shared" si="23"/>
        <v>980</v>
      </c>
      <c r="G62" s="87"/>
      <c r="H62" s="92"/>
      <c r="I62" s="97">
        <f>+D62+E62+F62</f>
        <v>2767</v>
      </c>
      <c r="J62" s="47"/>
      <c r="K62" s="47"/>
      <c r="L62" s="47"/>
      <c r="M62" s="47"/>
      <c r="N62" s="47"/>
      <c r="O62" s="47"/>
      <c r="P62" s="47"/>
      <c r="Q62" s="47"/>
      <c r="R62" s="47"/>
      <c r="S62" s="47"/>
      <c r="T62" s="47"/>
    </row>
    <row r="63" spans="1:21" s="59" customFormat="1" ht="25.5" hidden="1" customHeight="1" x14ac:dyDescent="0.25">
      <c r="A63" s="54" t="s">
        <v>35</v>
      </c>
      <c r="B63" s="55" t="s">
        <v>151</v>
      </c>
      <c r="C63" s="116"/>
      <c r="D63" s="88">
        <f>SUM(D64:D66)</f>
        <v>885</v>
      </c>
      <c r="E63" s="88">
        <f t="shared" ref="E63:F63" si="24">SUM(E64:E66)</f>
        <v>902</v>
      </c>
      <c r="F63" s="88">
        <f t="shared" si="24"/>
        <v>980</v>
      </c>
      <c r="G63" s="134" t="s">
        <v>144</v>
      </c>
      <c r="H63" s="89"/>
      <c r="I63" s="98"/>
      <c r="J63" s="57"/>
      <c r="K63" s="57"/>
      <c r="L63" s="57"/>
      <c r="M63" s="57"/>
      <c r="N63" s="57"/>
      <c r="O63" s="57"/>
      <c r="P63" s="57"/>
      <c r="Q63" s="57"/>
      <c r="R63" s="57"/>
      <c r="S63" s="58"/>
      <c r="T63" s="56"/>
    </row>
    <row r="64" spans="1:21" s="70" customFormat="1" x14ac:dyDescent="0.25">
      <c r="A64" s="67">
        <v>1</v>
      </c>
      <c r="B64" s="61" t="s">
        <v>64</v>
      </c>
      <c r="C64" s="60" t="s">
        <v>65</v>
      </c>
      <c r="D64" s="85">
        <f>300+143</f>
        <v>443</v>
      </c>
      <c r="E64" s="85">
        <f>600-143</f>
        <v>457</v>
      </c>
      <c r="F64" s="85"/>
      <c r="G64" s="134"/>
      <c r="H64" s="91"/>
      <c r="I64" s="100"/>
      <c r="J64" s="62"/>
      <c r="K64" s="62"/>
      <c r="L64" s="62"/>
      <c r="M64" s="62"/>
      <c r="N64" s="62"/>
      <c r="O64" s="62"/>
      <c r="P64" s="62"/>
      <c r="Q64" s="62"/>
      <c r="R64" s="62"/>
      <c r="S64" s="63"/>
      <c r="T64" s="69"/>
    </row>
    <row r="65" spans="1:20" s="70" customFormat="1" x14ac:dyDescent="0.25">
      <c r="A65" s="67">
        <v>2</v>
      </c>
      <c r="B65" s="61" t="s">
        <v>131</v>
      </c>
      <c r="C65" s="60" t="s">
        <v>65</v>
      </c>
      <c r="D65" s="85">
        <f>300+142</f>
        <v>442</v>
      </c>
      <c r="E65" s="85">
        <f>587-142</f>
        <v>445</v>
      </c>
      <c r="F65" s="85"/>
      <c r="G65" s="134"/>
      <c r="H65" s="91"/>
      <c r="I65" s="100"/>
      <c r="J65" s="62"/>
      <c r="K65" s="62"/>
      <c r="L65" s="62"/>
      <c r="M65" s="62"/>
      <c r="N65" s="62"/>
      <c r="O65" s="62"/>
      <c r="P65" s="62"/>
      <c r="Q65" s="62"/>
      <c r="R65" s="62"/>
      <c r="S65" s="63"/>
      <c r="T65" s="69"/>
    </row>
    <row r="66" spans="1:20" s="70" customFormat="1" x14ac:dyDescent="0.25">
      <c r="A66" s="67">
        <v>3</v>
      </c>
      <c r="B66" s="61" t="s">
        <v>125</v>
      </c>
      <c r="C66" s="60" t="s">
        <v>65</v>
      </c>
      <c r="D66" s="85"/>
      <c r="E66" s="85"/>
      <c r="F66" s="85">
        <v>980</v>
      </c>
      <c r="G66" s="134"/>
      <c r="H66" s="91"/>
      <c r="I66" s="100">
        <f>+D66/2</f>
        <v>0</v>
      </c>
      <c r="J66" s="62">
        <f>1882-E63</f>
        <v>980</v>
      </c>
      <c r="K66" s="62"/>
      <c r="L66" s="62"/>
      <c r="M66" s="62"/>
      <c r="N66" s="62"/>
      <c r="O66" s="62"/>
      <c r="P66" s="62"/>
      <c r="Q66" s="62"/>
      <c r="R66" s="62"/>
      <c r="S66" s="63"/>
      <c r="T66" s="69"/>
    </row>
    <row r="67" spans="1:20" s="48" customFormat="1" ht="25.5" customHeight="1" x14ac:dyDescent="0.25">
      <c r="A67" s="45" t="s">
        <v>62</v>
      </c>
      <c r="B67" s="46" t="s">
        <v>67</v>
      </c>
      <c r="C67" s="45"/>
      <c r="D67" s="87">
        <f t="shared" ref="D67:F67" si="25">+D68+D71</f>
        <v>885</v>
      </c>
      <c r="E67" s="87">
        <f t="shared" si="25"/>
        <v>1095</v>
      </c>
      <c r="F67" s="87">
        <f t="shared" si="25"/>
        <v>787</v>
      </c>
      <c r="G67" s="87"/>
      <c r="H67" s="92"/>
      <c r="I67" s="97">
        <f>+D67+E67+F67</f>
        <v>2767</v>
      </c>
      <c r="J67" s="47" t="s">
        <v>93</v>
      </c>
      <c r="K67" s="47"/>
      <c r="L67" s="47"/>
      <c r="M67" s="47"/>
      <c r="N67" s="47"/>
      <c r="O67" s="47"/>
      <c r="P67" s="47"/>
      <c r="Q67" s="47"/>
      <c r="R67" s="47"/>
      <c r="S67" s="47"/>
      <c r="T67" s="47"/>
    </row>
    <row r="68" spans="1:20" s="59" customFormat="1" ht="25.5" hidden="1" customHeight="1" x14ac:dyDescent="0.25">
      <c r="A68" s="54" t="s">
        <v>35</v>
      </c>
      <c r="B68" s="55" t="s">
        <v>151</v>
      </c>
      <c r="C68" s="116"/>
      <c r="D68" s="88">
        <f t="shared" ref="D68:E68" si="26">SUM(D69:D70)</f>
        <v>885</v>
      </c>
      <c r="E68" s="88">
        <f t="shared" si="26"/>
        <v>1095</v>
      </c>
      <c r="F68" s="88"/>
      <c r="G68" s="134" t="s">
        <v>143</v>
      </c>
      <c r="H68" s="89"/>
      <c r="I68" s="98"/>
      <c r="J68" s="57"/>
      <c r="K68" s="57"/>
      <c r="L68" s="57"/>
      <c r="M68" s="57"/>
      <c r="N68" s="57"/>
      <c r="O68" s="57"/>
      <c r="P68" s="57"/>
      <c r="Q68" s="57"/>
      <c r="R68" s="57"/>
      <c r="S68" s="58"/>
      <c r="T68" s="56"/>
    </row>
    <row r="69" spans="1:20" s="70" customFormat="1" x14ac:dyDescent="0.25">
      <c r="A69" s="67">
        <v>1</v>
      </c>
      <c r="B69" s="61" t="s">
        <v>68</v>
      </c>
      <c r="C69" s="60" t="s">
        <v>101</v>
      </c>
      <c r="D69" s="85">
        <v>455</v>
      </c>
      <c r="E69" s="85">
        <v>535</v>
      </c>
      <c r="F69" s="85"/>
      <c r="G69" s="134"/>
      <c r="H69" s="91"/>
      <c r="I69" s="100"/>
      <c r="J69" s="62"/>
      <c r="K69" s="62"/>
      <c r="L69" s="62"/>
      <c r="M69" s="62"/>
      <c r="N69" s="62"/>
      <c r="O69" s="62"/>
      <c r="P69" s="62"/>
      <c r="Q69" s="62"/>
      <c r="R69" s="62"/>
      <c r="S69" s="63"/>
      <c r="T69" s="69"/>
    </row>
    <row r="70" spans="1:20" s="70" customFormat="1" ht="25.5" customHeight="1" x14ac:dyDescent="0.25">
      <c r="A70" s="67">
        <v>2</v>
      </c>
      <c r="B70" s="61" t="s">
        <v>96</v>
      </c>
      <c r="C70" s="60" t="s">
        <v>101</v>
      </c>
      <c r="D70" s="85">
        <v>430</v>
      </c>
      <c r="E70" s="85">
        <v>560</v>
      </c>
      <c r="F70" s="85"/>
      <c r="G70" s="134"/>
      <c r="H70" s="91"/>
      <c r="I70" s="100"/>
      <c r="J70" s="62"/>
      <c r="K70" s="62"/>
      <c r="L70" s="62"/>
      <c r="M70" s="62"/>
      <c r="N70" s="62"/>
      <c r="O70" s="62"/>
      <c r="P70" s="62"/>
      <c r="Q70" s="62"/>
      <c r="R70" s="62"/>
      <c r="S70" s="63"/>
      <c r="T70" s="69"/>
    </row>
    <row r="71" spans="1:20" s="59" customFormat="1" hidden="1" x14ac:dyDescent="0.25">
      <c r="A71" s="54" t="s">
        <v>36</v>
      </c>
      <c r="B71" s="55" t="s">
        <v>6</v>
      </c>
      <c r="C71" s="116"/>
      <c r="D71" s="88">
        <f t="shared" ref="D71" si="27">+SUM(D72:D73)</f>
        <v>0</v>
      </c>
      <c r="E71" s="88"/>
      <c r="F71" s="88">
        <f t="shared" ref="F71" si="28">+SUM(F72:F73)</f>
        <v>787</v>
      </c>
      <c r="G71" s="134"/>
      <c r="H71" s="89"/>
      <c r="I71" s="98"/>
      <c r="J71" s="57"/>
      <c r="K71" s="57"/>
      <c r="L71" s="57"/>
      <c r="M71" s="57"/>
      <c r="N71" s="57"/>
      <c r="O71" s="57"/>
      <c r="P71" s="57"/>
      <c r="Q71" s="57"/>
      <c r="R71" s="57"/>
      <c r="S71" s="58"/>
      <c r="T71" s="56"/>
    </row>
    <row r="72" spans="1:20" s="70" customFormat="1" x14ac:dyDescent="0.25">
      <c r="A72" s="67">
        <v>3</v>
      </c>
      <c r="B72" s="61" t="s">
        <v>69</v>
      </c>
      <c r="C72" s="60" t="s">
        <v>101</v>
      </c>
      <c r="D72" s="85"/>
      <c r="E72" s="85"/>
      <c r="F72" s="85">
        <v>350</v>
      </c>
      <c r="G72" s="134"/>
      <c r="H72" s="91"/>
      <c r="I72" s="100"/>
      <c r="J72" s="62"/>
      <c r="K72" s="62"/>
      <c r="L72" s="62"/>
      <c r="M72" s="62"/>
      <c r="N72" s="62"/>
      <c r="O72" s="62"/>
      <c r="P72" s="62"/>
      <c r="Q72" s="62"/>
      <c r="R72" s="62"/>
      <c r="S72" s="63"/>
      <c r="T72" s="69"/>
    </row>
    <row r="73" spans="1:20" s="70" customFormat="1" x14ac:dyDescent="0.25">
      <c r="A73" s="67">
        <v>4</v>
      </c>
      <c r="B73" s="61" t="s">
        <v>70</v>
      </c>
      <c r="C73" s="60" t="s">
        <v>101</v>
      </c>
      <c r="D73" s="85"/>
      <c r="E73" s="85"/>
      <c r="F73" s="85">
        <v>437</v>
      </c>
      <c r="G73" s="134"/>
      <c r="H73" s="91"/>
      <c r="I73" s="100"/>
      <c r="J73" s="62"/>
      <c r="K73" s="62"/>
      <c r="L73" s="62"/>
      <c r="M73" s="62"/>
      <c r="N73" s="62"/>
      <c r="O73" s="62"/>
      <c r="P73" s="62"/>
      <c r="Q73" s="62"/>
      <c r="R73" s="62"/>
      <c r="S73" s="63"/>
      <c r="T73" s="69"/>
    </row>
    <row r="74" spans="1:20" s="48" customFormat="1" ht="25.5" customHeight="1" x14ac:dyDescent="0.25">
      <c r="A74" s="45" t="s">
        <v>91</v>
      </c>
      <c r="B74" s="46" t="s">
        <v>71</v>
      </c>
      <c r="C74" s="45"/>
      <c r="D74" s="87">
        <f t="shared" ref="D74:F74" si="29">+D75</f>
        <v>885</v>
      </c>
      <c r="E74" s="87">
        <f t="shared" si="29"/>
        <v>1342</v>
      </c>
      <c r="F74" s="87">
        <f t="shared" si="29"/>
        <v>540</v>
      </c>
      <c r="G74" s="87"/>
      <c r="H74" s="92"/>
      <c r="I74" s="97">
        <f>+D74+E74+F74</f>
        <v>2767</v>
      </c>
      <c r="J74" s="47"/>
      <c r="K74" s="47"/>
      <c r="L74" s="47"/>
      <c r="M74" s="47"/>
      <c r="N74" s="47"/>
      <c r="O74" s="47"/>
      <c r="P74" s="47"/>
      <c r="Q74" s="47"/>
      <c r="R74" s="47"/>
      <c r="S74" s="47"/>
      <c r="T74" s="47"/>
    </row>
    <row r="75" spans="1:20" s="59" customFormat="1" ht="25.5" hidden="1" customHeight="1" x14ac:dyDescent="0.25">
      <c r="A75" s="54" t="s">
        <v>35</v>
      </c>
      <c r="B75" s="55" t="s">
        <v>151</v>
      </c>
      <c r="C75" s="116"/>
      <c r="D75" s="88">
        <f t="shared" ref="D75:F75" si="30">+SUM(D76:D78)</f>
        <v>885</v>
      </c>
      <c r="E75" s="88">
        <f t="shared" si="30"/>
        <v>1342</v>
      </c>
      <c r="F75" s="88">
        <f t="shared" si="30"/>
        <v>540</v>
      </c>
      <c r="G75" s="134" t="s">
        <v>142</v>
      </c>
      <c r="H75" s="89"/>
      <c r="I75" s="128"/>
      <c r="J75" s="57"/>
      <c r="K75" s="57"/>
      <c r="L75" s="57"/>
      <c r="M75" s="57"/>
      <c r="N75" s="57"/>
      <c r="O75" s="57"/>
      <c r="P75" s="57"/>
      <c r="Q75" s="57"/>
      <c r="R75" s="57"/>
      <c r="S75" s="58"/>
      <c r="T75" s="56"/>
    </row>
    <row r="76" spans="1:20" s="70" customFormat="1" ht="25.5" customHeight="1" x14ac:dyDescent="0.25">
      <c r="A76" s="67">
        <v>1</v>
      </c>
      <c r="B76" s="61" t="s">
        <v>72</v>
      </c>
      <c r="C76" s="60" t="s">
        <v>122</v>
      </c>
      <c r="D76" s="85">
        <f>400+100</f>
        <v>500</v>
      </c>
      <c r="E76" s="85">
        <f>1197-100</f>
        <v>1097</v>
      </c>
      <c r="F76" s="85"/>
      <c r="G76" s="134"/>
      <c r="H76" s="91"/>
      <c r="I76" s="100"/>
      <c r="J76" s="62"/>
      <c r="K76" s="62"/>
      <c r="L76" s="62"/>
      <c r="M76" s="62"/>
      <c r="N76" s="62"/>
      <c r="O76" s="62"/>
      <c r="P76" s="62"/>
      <c r="Q76" s="62"/>
      <c r="R76" s="62"/>
      <c r="S76" s="63"/>
      <c r="T76" s="69"/>
    </row>
    <row r="77" spans="1:20" s="70" customFormat="1" x14ac:dyDescent="0.25">
      <c r="A77" s="67">
        <v>2</v>
      </c>
      <c r="B77" s="61" t="s">
        <v>73</v>
      </c>
      <c r="C77" s="60" t="s">
        <v>122</v>
      </c>
      <c r="D77" s="85">
        <f>285+100</f>
        <v>385</v>
      </c>
      <c r="E77" s="85">
        <f>345-100</f>
        <v>245</v>
      </c>
      <c r="F77" s="85"/>
      <c r="G77" s="134"/>
      <c r="H77" s="91"/>
      <c r="I77" s="100"/>
      <c r="J77" s="62"/>
      <c r="K77" s="62"/>
      <c r="L77" s="62"/>
      <c r="M77" s="62"/>
      <c r="N77" s="62"/>
      <c r="O77" s="62"/>
      <c r="P77" s="62"/>
      <c r="Q77" s="62"/>
      <c r="R77" s="62"/>
      <c r="S77" s="63"/>
      <c r="T77" s="69"/>
    </row>
    <row r="78" spans="1:20" s="70" customFormat="1" ht="25.5" customHeight="1" x14ac:dyDescent="0.25">
      <c r="A78" s="67">
        <v>3</v>
      </c>
      <c r="B78" s="61" t="s">
        <v>74</v>
      </c>
      <c r="C78" s="60" t="s">
        <v>122</v>
      </c>
      <c r="D78" s="85"/>
      <c r="E78" s="85"/>
      <c r="F78" s="85">
        <v>540</v>
      </c>
      <c r="G78" s="134"/>
      <c r="H78" s="91"/>
      <c r="I78" s="100"/>
      <c r="J78" s="62"/>
      <c r="K78" s="62"/>
      <c r="L78" s="62"/>
      <c r="M78" s="62"/>
      <c r="N78" s="62"/>
      <c r="O78" s="62"/>
      <c r="P78" s="62"/>
      <c r="Q78" s="62"/>
      <c r="R78" s="62"/>
      <c r="S78" s="63"/>
      <c r="T78" s="69"/>
    </row>
    <row r="79" spans="1:20" s="48" customFormat="1" ht="25.5" customHeight="1" x14ac:dyDescent="0.25">
      <c r="A79" s="45" t="s">
        <v>89</v>
      </c>
      <c r="B79" s="46" t="s">
        <v>75</v>
      </c>
      <c r="C79" s="45"/>
      <c r="D79" s="87">
        <f>+D80+D82</f>
        <v>885</v>
      </c>
      <c r="E79" s="87">
        <f>+E80+E82</f>
        <v>0</v>
      </c>
      <c r="F79" s="87">
        <f>+F80+F82</f>
        <v>1882</v>
      </c>
      <c r="G79" s="87"/>
      <c r="H79" s="92"/>
      <c r="I79" s="97">
        <f>+D79+E79+F79</f>
        <v>2767</v>
      </c>
      <c r="J79" s="47"/>
      <c r="K79" s="47"/>
      <c r="L79" s="47"/>
      <c r="M79" s="47"/>
      <c r="N79" s="47"/>
      <c r="O79" s="47"/>
      <c r="P79" s="47"/>
      <c r="Q79" s="47"/>
      <c r="R79" s="47"/>
      <c r="S79" s="47"/>
      <c r="T79" s="47"/>
    </row>
    <row r="80" spans="1:20" s="59" customFormat="1" ht="25.5" hidden="1" customHeight="1" x14ac:dyDescent="0.25">
      <c r="A80" s="54" t="s">
        <v>35</v>
      </c>
      <c r="B80" s="55" t="s">
        <v>94</v>
      </c>
      <c r="C80" s="116"/>
      <c r="D80" s="88">
        <f>+SUM(D81:D81)</f>
        <v>885</v>
      </c>
      <c r="E80" s="88">
        <f>+SUM(E81:E81)</f>
        <v>0</v>
      </c>
      <c r="F80" s="88"/>
      <c r="G80" s="134" t="s">
        <v>141</v>
      </c>
      <c r="H80" s="89"/>
      <c r="I80" s="98"/>
      <c r="J80" s="57"/>
      <c r="K80" s="57"/>
      <c r="L80" s="57"/>
      <c r="M80" s="57"/>
      <c r="N80" s="57"/>
      <c r="O80" s="57"/>
      <c r="P80" s="57"/>
      <c r="Q80" s="57"/>
      <c r="R80" s="57"/>
      <c r="S80" s="58"/>
      <c r="T80" s="56"/>
    </row>
    <row r="81" spans="1:20" s="70" customFormat="1" ht="18.75" customHeight="1" x14ac:dyDescent="0.25">
      <c r="A81" s="67">
        <v>1</v>
      </c>
      <c r="B81" s="68" t="s">
        <v>126</v>
      </c>
      <c r="C81" s="60" t="s">
        <v>108</v>
      </c>
      <c r="D81" s="85">
        <v>885</v>
      </c>
      <c r="E81" s="85"/>
      <c r="F81" s="85"/>
      <c r="G81" s="134"/>
      <c r="H81" s="91"/>
      <c r="I81" s="100"/>
      <c r="J81" s="62"/>
      <c r="K81" s="62"/>
      <c r="L81" s="62"/>
      <c r="M81" s="62"/>
      <c r="N81" s="62"/>
      <c r="O81" s="62"/>
      <c r="P81" s="62"/>
      <c r="Q81" s="62"/>
      <c r="R81" s="62"/>
      <c r="S81" s="63"/>
      <c r="T81" s="69"/>
    </row>
    <row r="82" spans="1:20" s="59" customFormat="1" ht="25.5" hidden="1" customHeight="1" x14ac:dyDescent="0.25">
      <c r="A82" s="54" t="s">
        <v>36</v>
      </c>
      <c r="B82" s="55" t="s">
        <v>6</v>
      </c>
      <c r="C82" s="116"/>
      <c r="D82" s="88">
        <f t="shared" ref="D82" si="31">+SUM(D83:D85)</f>
        <v>0</v>
      </c>
      <c r="E82" s="88"/>
      <c r="F82" s="88">
        <f t="shared" ref="F82" si="32">+SUM(F83:F85)</f>
        <v>1882</v>
      </c>
      <c r="G82" s="134"/>
      <c r="H82" s="89"/>
      <c r="I82" s="98"/>
      <c r="J82" s="57"/>
      <c r="K82" s="57"/>
      <c r="L82" s="57"/>
      <c r="M82" s="57"/>
      <c r="N82" s="57"/>
      <c r="O82" s="57"/>
      <c r="P82" s="57"/>
      <c r="Q82" s="57"/>
      <c r="R82" s="57"/>
      <c r="S82" s="58"/>
      <c r="T82" s="56"/>
    </row>
    <row r="83" spans="1:20" s="70" customFormat="1" ht="19.5" customHeight="1" x14ac:dyDescent="0.25">
      <c r="A83" s="67">
        <v>2</v>
      </c>
      <c r="B83" s="68" t="s">
        <v>76</v>
      </c>
      <c r="C83" s="60" t="s">
        <v>108</v>
      </c>
      <c r="D83" s="85"/>
      <c r="E83" s="85"/>
      <c r="F83" s="85">
        <v>600</v>
      </c>
      <c r="G83" s="134"/>
      <c r="H83" s="91"/>
      <c r="I83" s="100"/>
      <c r="J83" s="62"/>
      <c r="K83" s="62"/>
      <c r="L83" s="62"/>
      <c r="M83" s="62"/>
      <c r="N83" s="62"/>
      <c r="O83" s="62"/>
      <c r="P83" s="62"/>
      <c r="Q83" s="62"/>
      <c r="R83" s="62"/>
      <c r="S83" s="63"/>
      <c r="T83" s="69"/>
    </row>
    <row r="84" spans="1:20" s="70" customFormat="1" ht="25.5" customHeight="1" x14ac:dyDescent="0.25">
      <c r="A84" s="67">
        <v>3</v>
      </c>
      <c r="B84" s="68" t="s">
        <v>77</v>
      </c>
      <c r="C84" s="60" t="s">
        <v>108</v>
      </c>
      <c r="D84" s="85"/>
      <c r="E84" s="85"/>
      <c r="F84" s="85">
        <v>1000</v>
      </c>
      <c r="G84" s="134"/>
      <c r="H84" s="91"/>
      <c r="I84" s="100"/>
      <c r="J84" s="62"/>
      <c r="K84" s="62"/>
      <c r="L84" s="62"/>
      <c r="M84" s="62"/>
      <c r="N84" s="62"/>
      <c r="O84" s="62"/>
      <c r="P84" s="62"/>
      <c r="Q84" s="62"/>
      <c r="R84" s="62"/>
      <c r="S84" s="63"/>
      <c r="T84" s="69"/>
    </row>
    <row r="85" spans="1:20" s="70" customFormat="1" ht="17.25" customHeight="1" x14ac:dyDescent="0.25">
      <c r="A85" s="67">
        <v>4</v>
      </c>
      <c r="B85" s="68" t="s">
        <v>114</v>
      </c>
      <c r="C85" s="60" t="s">
        <v>108</v>
      </c>
      <c r="D85" s="85"/>
      <c r="E85" s="85"/>
      <c r="F85" s="85">
        <v>282</v>
      </c>
      <c r="G85" s="134"/>
      <c r="H85" s="91"/>
      <c r="I85" s="100"/>
      <c r="J85" s="62"/>
      <c r="K85" s="62"/>
      <c r="L85" s="62"/>
      <c r="M85" s="62"/>
      <c r="N85" s="62"/>
      <c r="O85" s="62"/>
      <c r="P85" s="62"/>
      <c r="Q85" s="62"/>
      <c r="R85" s="62"/>
      <c r="S85" s="63"/>
      <c r="T85" s="69"/>
    </row>
    <row r="86" spans="1:20" s="48" customFormat="1" ht="25.5" customHeight="1" x14ac:dyDescent="0.25">
      <c r="A86" s="45" t="s">
        <v>90</v>
      </c>
      <c r="B86" s="46" t="s">
        <v>78</v>
      </c>
      <c r="C86" s="45"/>
      <c r="D86" s="87">
        <f t="shared" ref="D86:F86" si="33">+D87</f>
        <v>885</v>
      </c>
      <c r="E86" s="87">
        <f t="shared" si="33"/>
        <v>0</v>
      </c>
      <c r="F86" s="87">
        <f t="shared" si="33"/>
        <v>1882</v>
      </c>
      <c r="G86" s="87"/>
      <c r="H86" s="92"/>
      <c r="I86" s="97">
        <f>+D86+E86+F86</f>
        <v>2767</v>
      </c>
      <c r="J86" s="47"/>
      <c r="K86" s="47"/>
      <c r="L86" s="47"/>
      <c r="M86" s="47"/>
      <c r="N86" s="47"/>
      <c r="O86" s="47"/>
      <c r="P86" s="47"/>
      <c r="Q86" s="47"/>
      <c r="R86" s="47"/>
      <c r="S86" s="47"/>
      <c r="T86" s="47"/>
    </row>
    <row r="87" spans="1:20" s="59" customFormat="1" ht="25.5" hidden="1" customHeight="1" x14ac:dyDescent="0.25">
      <c r="A87" s="54" t="s">
        <v>35</v>
      </c>
      <c r="B87" s="55" t="s">
        <v>151</v>
      </c>
      <c r="C87" s="116"/>
      <c r="D87" s="88">
        <f t="shared" ref="D87:F87" si="34">+D88+D89</f>
        <v>885</v>
      </c>
      <c r="E87" s="88">
        <f t="shared" si="34"/>
        <v>0</v>
      </c>
      <c r="F87" s="88">
        <f t="shared" si="34"/>
        <v>1882</v>
      </c>
      <c r="G87" s="134" t="s">
        <v>140</v>
      </c>
      <c r="H87" s="89"/>
      <c r="I87" s="98"/>
      <c r="J87" s="57"/>
      <c r="K87" s="57"/>
      <c r="L87" s="57"/>
      <c r="M87" s="57"/>
      <c r="N87" s="57"/>
      <c r="O87" s="57"/>
      <c r="P87" s="57"/>
      <c r="Q87" s="57"/>
      <c r="R87" s="57"/>
      <c r="S87" s="58"/>
      <c r="T87" s="56"/>
    </row>
    <row r="88" spans="1:20" s="70" customFormat="1" x14ac:dyDescent="0.25">
      <c r="A88" s="67">
        <v>1</v>
      </c>
      <c r="B88" s="68" t="s">
        <v>109</v>
      </c>
      <c r="C88" s="60" t="s">
        <v>106</v>
      </c>
      <c r="D88" s="85">
        <v>885</v>
      </c>
      <c r="E88" s="85"/>
      <c r="F88" s="85"/>
      <c r="G88" s="134"/>
      <c r="H88" s="91"/>
      <c r="I88" s="100"/>
      <c r="J88" s="62">
        <f>885-767</f>
        <v>118</v>
      </c>
      <c r="K88" s="62"/>
      <c r="L88" s="62"/>
      <c r="M88" s="62"/>
      <c r="N88" s="62"/>
      <c r="O88" s="62"/>
      <c r="P88" s="62"/>
      <c r="Q88" s="62"/>
      <c r="R88" s="62"/>
      <c r="S88" s="63"/>
      <c r="T88" s="69"/>
    </row>
    <row r="89" spans="1:20" s="70" customFormat="1" ht="31.5" customHeight="1" x14ac:dyDescent="0.25">
      <c r="A89" s="67">
        <v>2</v>
      </c>
      <c r="B89" s="68" t="s">
        <v>123</v>
      </c>
      <c r="C89" s="60" t="s">
        <v>106</v>
      </c>
      <c r="D89" s="85">
        <v>0</v>
      </c>
      <c r="E89" s="85"/>
      <c r="F89" s="85">
        <v>1882</v>
      </c>
      <c r="G89" s="134"/>
      <c r="H89" s="91"/>
      <c r="I89" s="100"/>
      <c r="J89" s="62"/>
      <c r="K89" s="62"/>
      <c r="L89" s="62"/>
      <c r="M89" s="62"/>
      <c r="N89" s="62"/>
      <c r="O89" s="62"/>
      <c r="P89" s="62"/>
      <c r="Q89" s="62"/>
      <c r="R89" s="62"/>
      <c r="S89" s="63"/>
      <c r="T89" s="69"/>
    </row>
    <row r="90" spans="1:20" s="48" customFormat="1" ht="25.5" customHeight="1" x14ac:dyDescent="0.25">
      <c r="A90" s="45" t="s">
        <v>92</v>
      </c>
      <c r="B90" s="46" t="s">
        <v>79</v>
      </c>
      <c r="C90" s="45"/>
      <c r="D90" s="87">
        <f t="shared" ref="D90:F90" si="35">+D91+D96</f>
        <v>1684</v>
      </c>
      <c r="E90" s="87">
        <f t="shared" si="35"/>
        <v>2196</v>
      </c>
      <c r="F90" s="87">
        <f t="shared" si="35"/>
        <v>3450</v>
      </c>
      <c r="G90" s="87"/>
      <c r="H90" s="92"/>
      <c r="I90" s="97">
        <f>+D90+E90+F90</f>
        <v>7330</v>
      </c>
      <c r="J90" s="75" t="e">
        <f>+E90+#REF!</f>
        <v>#REF!</v>
      </c>
      <c r="K90" s="47"/>
      <c r="L90" s="47"/>
      <c r="M90" s="47"/>
      <c r="N90" s="47"/>
      <c r="O90" s="47"/>
      <c r="P90" s="47"/>
      <c r="Q90" s="47"/>
      <c r="R90" s="47"/>
      <c r="S90" s="47"/>
      <c r="T90" s="47"/>
    </row>
    <row r="91" spans="1:20" s="59" customFormat="1" ht="25.5" hidden="1" customHeight="1" x14ac:dyDescent="0.25">
      <c r="A91" s="54" t="s">
        <v>35</v>
      </c>
      <c r="B91" s="55" t="s">
        <v>151</v>
      </c>
      <c r="C91" s="116"/>
      <c r="D91" s="88">
        <f t="shared" ref="D91:F91" si="36">+SUM(D92:D95)</f>
        <v>1684</v>
      </c>
      <c r="E91" s="88">
        <f t="shared" si="36"/>
        <v>2196</v>
      </c>
      <c r="F91" s="88">
        <f t="shared" si="36"/>
        <v>0</v>
      </c>
      <c r="G91" s="134" t="s">
        <v>139</v>
      </c>
      <c r="H91" s="89"/>
      <c r="I91" s="98"/>
      <c r="J91" s="57">
        <v>1684000000</v>
      </c>
      <c r="K91" s="57"/>
      <c r="L91" s="57"/>
      <c r="M91" s="57"/>
      <c r="N91" s="57"/>
      <c r="O91" s="57"/>
      <c r="P91" s="57"/>
      <c r="Q91" s="57"/>
      <c r="R91" s="57"/>
      <c r="S91" s="58"/>
      <c r="T91" s="56"/>
    </row>
    <row r="92" spans="1:20" s="70" customFormat="1" x14ac:dyDescent="0.25">
      <c r="A92" s="67">
        <v>1</v>
      </c>
      <c r="B92" s="68" t="s">
        <v>107</v>
      </c>
      <c r="C92" s="60" t="s">
        <v>110</v>
      </c>
      <c r="D92" s="85">
        <v>400</v>
      </c>
      <c r="E92" s="85">
        <v>550</v>
      </c>
      <c r="F92" s="85"/>
      <c r="G92" s="134"/>
      <c r="H92" s="91"/>
      <c r="I92" s="100"/>
      <c r="J92" s="62">
        <f>+J91-D91</f>
        <v>1683998316</v>
      </c>
      <c r="K92" s="62"/>
      <c r="L92" s="62"/>
      <c r="M92" s="62"/>
      <c r="N92" s="62"/>
      <c r="O92" s="62"/>
      <c r="P92" s="62"/>
      <c r="Q92" s="62"/>
      <c r="R92" s="62"/>
      <c r="S92" s="63"/>
      <c r="T92" s="69"/>
    </row>
    <row r="93" spans="1:20" s="70" customFormat="1" x14ac:dyDescent="0.25">
      <c r="A93" s="67">
        <v>2</v>
      </c>
      <c r="B93" s="68" t="s">
        <v>80</v>
      </c>
      <c r="C93" s="60" t="s">
        <v>110</v>
      </c>
      <c r="D93" s="85">
        <v>450</v>
      </c>
      <c r="E93" s="85">
        <v>550</v>
      </c>
      <c r="F93" s="85"/>
      <c r="G93" s="134"/>
      <c r="H93" s="91"/>
      <c r="I93" s="100"/>
      <c r="J93" s="62">
        <f>+J91-D91</f>
        <v>1683998316</v>
      </c>
      <c r="K93" s="62"/>
      <c r="L93" s="62"/>
      <c r="M93" s="62"/>
      <c r="N93" s="62"/>
      <c r="O93" s="62"/>
      <c r="P93" s="62"/>
      <c r="Q93" s="62"/>
      <c r="R93" s="62"/>
      <c r="S93" s="63"/>
      <c r="T93" s="69"/>
    </row>
    <row r="94" spans="1:20" s="70" customFormat="1" x14ac:dyDescent="0.25">
      <c r="A94" s="67">
        <v>3</v>
      </c>
      <c r="B94" s="68" t="s">
        <v>81</v>
      </c>
      <c r="C94" s="60" t="s">
        <v>110</v>
      </c>
      <c r="D94" s="85">
        <v>350</v>
      </c>
      <c r="E94" s="85">
        <v>550</v>
      </c>
      <c r="F94" s="85"/>
      <c r="G94" s="134"/>
      <c r="H94" s="91"/>
      <c r="I94" s="100"/>
      <c r="J94" s="62">
        <v>7330000000</v>
      </c>
      <c r="K94" s="62"/>
      <c r="L94" s="62"/>
      <c r="M94" s="62"/>
      <c r="N94" s="62"/>
      <c r="O94" s="62"/>
      <c r="P94" s="62"/>
      <c r="Q94" s="62"/>
      <c r="R94" s="62"/>
      <c r="S94" s="63"/>
      <c r="T94" s="69"/>
    </row>
    <row r="95" spans="1:20" s="70" customFormat="1" x14ac:dyDescent="0.25">
      <c r="A95" s="67">
        <v>4</v>
      </c>
      <c r="B95" s="68" t="s">
        <v>105</v>
      </c>
      <c r="C95" s="60" t="s">
        <v>110</v>
      </c>
      <c r="D95" s="85">
        <v>484</v>
      </c>
      <c r="E95" s="85">
        <v>546</v>
      </c>
      <c r="F95" s="85"/>
      <c r="G95" s="134"/>
      <c r="H95" s="91"/>
      <c r="I95" s="100"/>
      <c r="J95" s="62">
        <f>+J94-J91</f>
        <v>5646000000</v>
      </c>
      <c r="K95" s="62"/>
      <c r="L95" s="62"/>
      <c r="M95" s="62"/>
      <c r="N95" s="62"/>
      <c r="O95" s="62"/>
      <c r="P95" s="62"/>
      <c r="Q95" s="62"/>
      <c r="R95" s="62"/>
      <c r="S95" s="63"/>
      <c r="T95" s="69"/>
    </row>
    <row r="96" spans="1:20" s="59" customFormat="1" ht="25.5" hidden="1" customHeight="1" x14ac:dyDescent="0.25">
      <c r="A96" s="54" t="s">
        <v>36</v>
      </c>
      <c r="B96" s="55" t="s">
        <v>6</v>
      </c>
      <c r="C96" s="116"/>
      <c r="D96" s="88"/>
      <c r="E96" s="88">
        <f t="shared" ref="E96:F96" si="37">+SUM(E97:E100)</f>
        <v>0</v>
      </c>
      <c r="F96" s="88">
        <f t="shared" si="37"/>
        <v>3450</v>
      </c>
      <c r="G96" s="134"/>
      <c r="H96" s="89"/>
      <c r="I96" s="98"/>
      <c r="J96" s="57">
        <f>+J95-E90</f>
        <v>5645997804</v>
      </c>
      <c r="K96" s="57"/>
      <c r="L96" s="57"/>
      <c r="M96" s="57"/>
      <c r="N96" s="57"/>
      <c r="O96" s="57"/>
      <c r="P96" s="57"/>
      <c r="Q96" s="57"/>
      <c r="R96" s="57"/>
      <c r="S96" s="58"/>
      <c r="T96" s="56"/>
    </row>
    <row r="97" spans="1:20" s="70" customFormat="1" ht="33" x14ac:dyDescent="0.25">
      <c r="A97" s="67">
        <v>5</v>
      </c>
      <c r="B97" s="68" t="s">
        <v>112</v>
      </c>
      <c r="C97" s="60" t="s">
        <v>110</v>
      </c>
      <c r="D97" s="85"/>
      <c r="E97" s="85"/>
      <c r="F97" s="85">
        <v>1000</v>
      </c>
      <c r="G97" s="134"/>
      <c r="H97" s="91"/>
      <c r="I97" s="100"/>
      <c r="J97" s="62">
        <f>+E90+D90</f>
        <v>3880</v>
      </c>
      <c r="K97" s="62"/>
      <c r="L97" s="62"/>
      <c r="M97" s="62"/>
      <c r="N97" s="62"/>
      <c r="O97" s="62"/>
      <c r="P97" s="62"/>
      <c r="Q97" s="62"/>
      <c r="R97" s="62"/>
      <c r="S97" s="63"/>
      <c r="T97" s="69"/>
    </row>
    <row r="98" spans="1:20" s="70" customFormat="1" ht="16.5" customHeight="1" x14ac:dyDescent="0.25">
      <c r="A98" s="67">
        <v>6</v>
      </c>
      <c r="B98" s="68" t="s">
        <v>82</v>
      </c>
      <c r="C98" s="60" t="s">
        <v>110</v>
      </c>
      <c r="D98" s="85"/>
      <c r="E98" s="85"/>
      <c r="F98" s="85">
        <v>1150</v>
      </c>
      <c r="G98" s="134"/>
      <c r="H98" s="91"/>
      <c r="I98" s="100"/>
      <c r="J98" s="62">
        <f>2767*12+7330+2285</f>
        <v>42819</v>
      </c>
      <c r="K98" s="62"/>
      <c r="L98" s="62"/>
      <c r="M98" s="62"/>
      <c r="N98" s="62"/>
      <c r="O98" s="62"/>
      <c r="P98" s="62"/>
      <c r="Q98" s="62"/>
      <c r="R98" s="62"/>
      <c r="S98" s="63"/>
      <c r="T98" s="69"/>
    </row>
    <row r="99" spans="1:20" s="70" customFormat="1" ht="18.75" customHeight="1" x14ac:dyDescent="0.25">
      <c r="A99" s="67">
        <v>7</v>
      </c>
      <c r="B99" s="68" t="s">
        <v>124</v>
      </c>
      <c r="C99" s="60" t="s">
        <v>110</v>
      </c>
      <c r="D99" s="85"/>
      <c r="E99" s="85"/>
      <c r="F99" s="85">
        <v>600</v>
      </c>
      <c r="G99" s="134"/>
      <c r="H99" s="91"/>
      <c r="I99" s="100"/>
      <c r="J99" s="62"/>
      <c r="K99" s="62"/>
      <c r="L99" s="62"/>
      <c r="M99" s="62"/>
      <c r="N99" s="62"/>
      <c r="O99" s="62"/>
      <c r="P99" s="62"/>
      <c r="Q99" s="62"/>
      <c r="R99" s="62"/>
      <c r="S99" s="63"/>
      <c r="T99" s="69"/>
    </row>
    <row r="100" spans="1:20" s="70" customFormat="1" ht="19.5" customHeight="1" x14ac:dyDescent="0.25">
      <c r="A100" s="67">
        <v>8</v>
      </c>
      <c r="B100" s="68" t="s">
        <v>113</v>
      </c>
      <c r="C100" s="60" t="s">
        <v>110</v>
      </c>
      <c r="D100" s="85"/>
      <c r="E100" s="85"/>
      <c r="F100" s="85">
        <v>700</v>
      </c>
      <c r="G100" s="134"/>
      <c r="H100" s="91"/>
      <c r="I100" s="100"/>
      <c r="J100" s="62"/>
      <c r="K100" s="62"/>
      <c r="L100" s="62"/>
      <c r="M100" s="62"/>
      <c r="N100" s="62"/>
      <c r="O100" s="62"/>
      <c r="P100" s="62"/>
      <c r="Q100" s="62"/>
      <c r="R100" s="62"/>
      <c r="S100" s="63"/>
      <c r="T100" s="69"/>
    </row>
    <row r="101" spans="1:20" s="48" customFormat="1" ht="25.5" customHeight="1" x14ac:dyDescent="0.25">
      <c r="A101" s="45" t="s">
        <v>104</v>
      </c>
      <c r="B101" s="46" t="s">
        <v>103</v>
      </c>
      <c r="C101" s="45"/>
      <c r="D101" s="87">
        <f>+D102</f>
        <v>2285</v>
      </c>
      <c r="E101" s="87">
        <f t="shared" ref="E101:F101" si="38">+E102</f>
        <v>0</v>
      </c>
      <c r="F101" s="87">
        <f t="shared" si="38"/>
        <v>0</v>
      </c>
      <c r="G101" s="87"/>
      <c r="H101" s="92"/>
      <c r="I101" s="97">
        <f>+D101+E101+F101</f>
        <v>2285</v>
      </c>
      <c r="J101" s="47"/>
      <c r="K101" s="47"/>
      <c r="L101" s="47"/>
      <c r="M101" s="47"/>
      <c r="N101" s="47"/>
      <c r="O101" s="47"/>
      <c r="P101" s="47"/>
      <c r="Q101" s="47"/>
      <c r="R101" s="47"/>
      <c r="S101" s="47"/>
      <c r="T101" s="47"/>
    </row>
    <row r="102" spans="1:20" s="83" customFormat="1" hidden="1" x14ac:dyDescent="0.25">
      <c r="A102" s="79"/>
      <c r="B102" s="80" t="s">
        <v>5</v>
      </c>
      <c r="C102" s="79"/>
      <c r="D102" s="84">
        <f>+SUM(D103:D105)</f>
        <v>2285</v>
      </c>
      <c r="E102" s="84"/>
      <c r="F102" s="84"/>
      <c r="G102" s="135" t="s">
        <v>138</v>
      </c>
      <c r="H102" s="93"/>
      <c r="I102" s="102"/>
      <c r="J102" s="82"/>
      <c r="K102" s="82"/>
      <c r="L102" s="82"/>
      <c r="M102" s="82"/>
      <c r="N102" s="82"/>
      <c r="O102" s="82"/>
      <c r="P102" s="82"/>
      <c r="Q102" s="82"/>
      <c r="R102" s="82"/>
      <c r="S102" s="82"/>
      <c r="T102" s="82"/>
    </row>
    <row r="103" spans="1:20" s="70" customFormat="1" x14ac:dyDescent="0.25">
      <c r="A103" s="67">
        <v>1</v>
      </c>
      <c r="B103" s="68" t="s">
        <v>116</v>
      </c>
      <c r="C103" s="60" t="s">
        <v>119</v>
      </c>
      <c r="D103" s="85">
        <v>300</v>
      </c>
      <c r="E103" s="85"/>
      <c r="F103" s="85"/>
      <c r="G103" s="135"/>
      <c r="H103" s="91"/>
      <c r="I103" s="100"/>
      <c r="J103" s="62"/>
      <c r="K103" s="62"/>
      <c r="L103" s="62"/>
      <c r="M103" s="62"/>
      <c r="N103" s="62"/>
      <c r="O103" s="62"/>
      <c r="P103" s="62"/>
      <c r="Q103" s="62"/>
      <c r="R103" s="62"/>
      <c r="S103" s="63"/>
      <c r="T103" s="69"/>
    </row>
    <row r="104" spans="1:20" s="70" customFormat="1" x14ac:dyDescent="0.25">
      <c r="A104" s="67">
        <v>2</v>
      </c>
      <c r="B104" s="68" t="s">
        <v>117</v>
      </c>
      <c r="C104" s="60" t="s">
        <v>119</v>
      </c>
      <c r="D104" s="85">
        <v>1100</v>
      </c>
      <c r="E104" s="85"/>
      <c r="F104" s="85"/>
      <c r="G104" s="135"/>
      <c r="H104" s="91"/>
      <c r="I104" s="100"/>
      <c r="J104" s="62"/>
      <c r="K104" s="62"/>
      <c r="L104" s="62"/>
      <c r="M104" s="62"/>
      <c r="N104" s="62"/>
      <c r="O104" s="62"/>
      <c r="P104" s="62"/>
      <c r="Q104" s="62"/>
      <c r="R104" s="62"/>
      <c r="S104" s="63"/>
      <c r="T104" s="69"/>
    </row>
    <row r="105" spans="1:20" s="70" customFormat="1" x14ac:dyDescent="0.25">
      <c r="A105" s="67">
        <v>3</v>
      </c>
      <c r="B105" s="68" t="s">
        <v>118</v>
      </c>
      <c r="C105" s="60" t="s">
        <v>119</v>
      </c>
      <c r="D105" s="85">
        <v>885</v>
      </c>
      <c r="E105" s="85"/>
      <c r="F105" s="85"/>
      <c r="G105" s="135"/>
      <c r="H105" s="91"/>
      <c r="I105" s="100"/>
      <c r="J105" s="62"/>
      <c r="K105" s="62"/>
      <c r="L105" s="62"/>
      <c r="M105" s="62"/>
      <c r="N105" s="62"/>
      <c r="O105" s="62"/>
      <c r="P105" s="62"/>
      <c r="Q105" s="62"/>
      <c r="R105" s="62"/>
      <c r="S105" s="63"/>
      <c r="T105" s="69"/>
    </row>
    <row r="106" spans="1:20" x14ac:dyDescent="0.25">
      <c r="E106" s="133"/>
      <c r="F106" s="133"/>
      <c r="G106" s="133"/>
      <c r="H106" s="133"/>
      <c r="I106" s="115"/>
      <c r="J106" s="115"/>
      <c r="K106" s="72" t="e">
        <f>+#REF!-#REF!</f>
        <v>#REF!</v>
      </c>
      <c r="L106" s="115"/>
      <c r="M106" s="115"/>
      <c r="N106" s="115"/>
      <c r="O106" s="115"/>
      <c r="P106" s="115"/>
      <c r="Q106" s="115"/>
      <c r="R106" s="115"/>
      <c r="S106" s="115"/>
      <c r="T106" s="115"/>
    </row>
    <row r="107" spans="1:20" x14ac:dyDescent="0.25">
      <c r="B107" s="133"/>
      <c r="C107" s="133"/>
      <c r="E107" s="133"/>
      <c r="F107" s="133"/>
      <c r="G107" s="133"/>
      <c r="H107" s="133"/>
      <c r="I107" s="115"/>
      <c r="J107" s="115"/>
      <c r="K107" s="115"/>
      <c r="L107" s="115"/>
      <c r="M107" s="115"/>
      <c r="N107" s="115"/>
      <c r="O107" s="115"/>
      <c r="P107" s="115"/>
      <c r="Q107" s="115"/>
      <c r="R107" s="115"/>
      <c r="S107" s="115"/>
      <c r="T107" s="115"/>
    </row>
    <row r="108" spans="1:20" x14ac:dyDescent="0.25">
      <c r="B108" s="49"/>
      <c r="C108" s="49"/>
      <c r="E108" s="49"/>
      <c r="F108" s="49"/>
      <c r="G108" s="49"/>
      <c r="H108" s="49"/>
      <c r="I108" s="49"/>
      <c r="J108" s="49">
        <f>6+7+5.5+4.5+6+5+5</f>
        <v>39</v>
      </c>
      <c r="K108" s="49"/>
      <c r="L108" s="49"/>
      <c r="M108" s="49"/>
      <c r="N108" s="49"/>
      <c r="O108" s="49"/>
      <c r="P108" s="49"/>
      <c r="Q108" s="49"/>
      <c r="R108" s="49"/>
      <c r="S108" s="49"/>
      <c r="T108" s="49"/>
    </row>
    <row r="109" spans="1:20" x14ac:dyDescent="0.25">
      <c r="B109" s="49"/>
      <c r="C109" s="49"/>
      <c r="E109" s="49"/>
      <c r="F109" s="49"/>
      <c r="G109" s="49"/>
      <c r="H109" s="49"/>
      <c r="I109" s="49"/>
      <c r="J109" s="49"/>
      <c r="K109" s="49"/>
      <c r="L109" s="49"/>
      <c r="M109" s="49"/>
      <c r="N109" s="49"/>
      <c r="O109" s="49"/>
      <c r="P109" s="49"/>
      <c r="Q109" s="49"/>
      <c r="R109" s="49"/>
      <c r="S109" s="49"/>
      <c r="T109" s="49"/>
    </row>
    <row r="110" spans="1:20" x14ac:dyDescent="0.25">
      <c r="B110" s="49"/>
      <c r="C110" s="49"/>
      <c r="E110" s="49"/>
      <c r="F110" s="49"/>
      <c r="G110" s="49"/>
      <c r="H110" s="49"/>
      <c r="I110" s="49"/>
      <c r="J110" s="49"/>
      <c r="K110" s="49"/>
      <c r="L110" s="49"/>
      <c r="M110" s="49"/>
      <c r="N110" s="49"/>
      <c r="O110" s="49"/>
      <c r="P110" s="49"/>
      <c r="Q110" s="49"/>
      <c r="R110" s="49"/>
      <c r="S110" s="49"/>
      <c r="T110" s="49"/>
    </row>
    <row r="111" spans="1:20" x14ac:dyDescent="0.25">
      <c r="B111" s="49"/>
      <c r="C111" s="49"/>
      <c r="E111" s="49"/>
      <c r="F111" s="49"/>
      <c r="G111" s="49"/>
      <c r="H111" s="49"/>
      <c r="I111" s="49"/>
      <c r="J111" s="49"/>
      <c r="K111" s="49"/>
      <c r="L111" s="49"/>
      <c r="M111" s="49"/>
      <c r="N111" s="49"/>
      <c r="O111" s="49"/>
      <c r="P111" s="49"/>
      <c r="Q111" s="49"/>
      <c r="R111" s="49"/>
      <c r="S111" s="49"/>
      <c r="T111" s="49"/>
    </row>
    <row r="112" spans="1:20" x14ac:dyDescent="0.25">
      <c r="B112" s="133"/>
      <c r="C112" s="133"/>
      <c r="E112" s="133"/>
      <c r="F112" s="133"/>
      <c r="G112" s="133"/>
      <c r="H112" s="133"/>
      <c r="I112" s="115"/>
      <c r="J112" s="115"/>
      <c r="K112" s="115"/>
      <c r="L112" s="115"/>
      <c r="M112" s="115"/>
      <c r="N112" s="115"/>
      <c r="O112" s="115"/>
      <c r="P112" s="115"/>
      <c r="Q112" s="115"/>
      <c r="R112" s="115"/>
      <c r="S112" s="115"/>
      <c r="T112" s="115"/>
    </row>
  </sheetData>
  <mergeCells count="31">
    <mergeCell ref="H8:H9"/>
    <mergeCell ref="C1:H1"/>
    <mergeCell ref="C2:H2"/>
    <mergeCell ref="A4:H4"/>
    <mergeCell ref="A5:H5"/>
    <mergeCell ref="A6:H6"/>
    <mergeCell ref="E7:H7"/>
    <mergeCell ref="G47:G55"/>
    <mergeCell ref="A8:A9"/>
    <mergeCell ref="B8:B9"/>
    <mergeCell ref="C8:C9"/>
    <mergeCell ref="D8:F8"/>
    <mergeCell ref="G8:G9"/>
    <mergeCell ref="G12:G17"/>
    <mergeCell ref="G19:G22"/>
    <mergeCell ref="G24:G28"/>
    <mergeCell ref="G30:G36"/>
    <mergeCell ref="G38:G45"/>
    <mergeCell ref="B112:C112"/>
    <mergeCell ref="E112:H112"/>
    <mergeCell ref="G57:G61"/>
    <mergeCell ref="G63:G66"/>
    <mergeCell ref="G68:G73"/>
    <mergeCell ref="G75:G78"/>
    <mergeCell ref="G80:G85"/>
    <mergeCell ref="G87:G89"/>
    <mergeCell ref="G91:G100"/>
    <mergeCell ref="G102:G105"/>
    <mergeCell ref="E106:H106"/>
    <mergeCell ref="B107:C107"/>
    <mergeCell ref="E107:H107"/>
  </mergeCells>
  <pageMargins left="0.5" right="0.2" top="0.4" bottom="0.3" header="0.3" footer="0.3"/>
  <pageSetup paperSize="9" scale="83" orientation="landscape" blackAndWhite="1" r:id="rId1"/>
  <rowBreaks count="1" manualBreakCount="1">
    <brk id="105" max="25" man="1"/>
  </rowBreaks>
  <colBreaks count="1" manualBreakCount="1">
    <brk id="8" max="104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12"/>
  <sheetViews>
    <sheetView view="pageBreakPreview" topLeftCell="A4" zoomScale="76" zoomScaleNormal="85" zoomScaleSheetLayoutView="76" workbookViewId="0">
      <selection activeCell="B18" sqref="B18"/>
    </sheetView>
  </sheetViews>
  <sheetFormatPr defaultRowHeight="16.5" x14ac:dyDescent="0.25"/>
  <cols>
    <col min="1" max="1" width="5.42578125" style="5" customWidth="1"/>
    <col min="2" max="2" width="73.42578125" style="5" customWidth="1"/>
    <col min="3" max="3" width="17.28515625" style="5" customWidth="1"/>
    <col min="4" max="4" width="11.42578125" style="5" customWidth="1"/>
    <col min="5" max="6" width="14.42578125" style="5" customWidth="1"/>
    <col min="7" max="7" width="16.85546875" style="5" customWidth="1"/>
    <col min="8" max="8" width="15.140625" style="5" customWidth="1"/>
    <col min="9" max="9" width="17.28515625" style="5" customWidth="1"/>
    <col min="10" max="10" width="19.5703125" style="5" bestFit="1" customWidth="1"/>
    <col min="11" max="11" width="20.85546875" style="5" bestFit="1" customWidth="1"/>
    <col min="12" max="16" width="17.7109375" style="5" customWidth="1"/>
    <col min="17" max="17" width="17.140625" style="5" bestFit="1" customWidth="1"/>
    <col min="18" max="18" width="18.140625" style="5" bestFit="1" customWidth="1"/>
    <col min="19" max="19" width="16.7109375" style="5" bestFit="1" customWidth="1"/>
    <col min="20" max="20" width="15.28515625" style="5" bestFit="1" customWidth="1"/>
    <col min="21" max="21" width="21.5703125" style="5" bestFit="1" customWidth="1"/>
    <col min="22" max="22" width="18.5703125" style="5" bestFit="1" customWidth="1"/>
    <col min="23" max="16384" width="9.140625" style="5"/>
  </cols>
  <sheetData>
    <row r="1" spans="1:25" hidden="1" x14ac:dyDescent="0.25">
      <c r="A1" s="49" t="s">
        <v>111</v>
      </c>
      <c r="B1" s="49"/>
      <c r="C1" s="133" t="s">
        <v>16</v>
      </c>
      <c r="D1" s="133"/>
      <c r="E1" s="133"/>
      <c r="F1" s="133"/>
      <c r="G1" s="133"/>
      <c r="H1" s="133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  <c r="T1" s="115"/>
    </row>
    <row r="2" spans="1:25" hidden="1" x14ac:dyDescent="0.25">
      <c r="A2" s="49" t="s">
        <v>115</v>
      </c>
      <c r="B2" s="49"/>
      <c r="C2" s="133" t="s">
        <v>17</v>
      </c>
      <c r="D2" s="133"/>
      <c r="E2" s="133"/>
      <c r="F2" s="133"/>
      <c r="G2" s="133"/>
      <c r="H2" s="133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  <c r="T2" s="115"/>
    </row>
    <row r="3" spans="1:25" hidden="1" x14ac:dyDescent="0.25"/>
    <row r="4" spans="1:25" x14ac:dyDescent="0.25">
      <c r="A4" s="133" t="s">
        <v>135</v>
      </c>
      <c r="B4" s="133"/>
      <c r="C4" s="133"/>
      <c r="D4" s="133"/>
      <c r="E4" s="133"/>
      <c r="F4" s="133"/>
      <c r="G4" s="133"/>
      <c r="H4" s="133"/>
    </row>
    <row r="5" spans="1:25" ht="32.25" customHeight="1" x14ac:dyDescent="0.25">
      <c r="A5" s="137" t="s">
        <v>134</v>
      </c>
      <c r="B5" s="137"/>
      <c r="C5" s="137"/>
      <c r="D5" s="137"/>
      <c r="E5" s="137"/>
      <c r="F5" s="137"/>
      <c r="G5" s="137"/>
      <c r="H5" s="137"/>
      <c r="I5" s="117"/>
      <c r="J5" s="117"/>
      <c r="K5" s="117"/>
      <c r="L5" s="117"/>
      <c r="M5" s="117"/>
      <c r="N5" s="117"/>
      <c r="O5" s="117"/>
      <c r="P5" s="117"/>
      <c r="Q5" s="117"/>
      <c r="R5" s="117"/>
      <c r="S5" s="117"/>
      <c r="T5" s="117"/>
      <c r="U5" s="52"/>
      <c r="V5" s="52"/>
      <c r="W5" s="52"/>
      <c r="X5" s="52"/>
      <c r="Y5" s="52"/>
    </row>
    <row r="6" spans="1:25" ht="16.5" customHeight="1" x14ac:dyDescent="0.25">
      <c r="A6" s="138" t="s">
        <v>153</v>
      </c>
      <c r="B6" s="138"/>
      <c r="C6" s="138"/>
      <c r="D6" s="138"/>
      <c r="E6" s="138"/>
      <c r="F6" s="138"/>
      <c r="G6" s="138"/>
      <c r="H6" s="138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52"/>
      <c r="V6" s="52"/>
      <c r="W6" s="52"/>
      <c r="X6" s="52"/>
      <c r="Y6" s="52"/>
    </row>
    <row r="7" spans="1:25" x14ac:dyDescent="0.25">
      <c r="A7" s="118"/>
      <c r="B7" s="118"/>
      <c r="C7" s="118"/>
      <c r="D7" s="118"/>
      <c r="E7" s="139" t="s">
        <v>128</v>
      </c>
      <c r="F7" s="139"/>
      <c r="G7" s="139"/>
      <c r="H7" s="139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2"/>
      <c r="V7" s="52"/>
      <c r="W7" s="52"/>
      <c r="X7" s="52"/>
      <c r="Y7" s="52"/>
    </row>
    <row r="8" spans="1:25" ht="38.25" customHeight="1" x14ac:dyDescent="0.25">
      <c r="A8" s="136" t="s">
        <v>0</v>
      </c>
      <c r="B8" s="136" t="s">
        <v>1</v>
      </c>
      <c r="C8" s="136" t="s">
        <v>2</v>
      </c>
      <c r="D8" s="136" t="s">
        <v>129</v>
      </c>
      <c r="E8" s="136"/>
      <c r="F8" s="136"/>
      <c r="G8" s="136" t="s">
        <v>136</v>
      </c>
      <c r="H8" s="136" t="s">
        <v>8</v>
      </c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</row>
    <row r="9" spans="1:25" ht="53.25" customHeight="1" x14ac:dyDescent="0.25">
      <c r="A9" s="136"/>
      <c r="B9" s="136"/>
      <c r="C9" s="136"/>
      <c r="D9" s="116" t="s">
        <v>5</v>
      </c>
      <c r="E9" s="116" t="s">
        <v>154</v>
      </c>
      <c r="F9" s="116" t="s">
        <v>6</v>
      </c>
      <c r="G9" s="136"/>
      <c r="H9" s="136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</row>
    <row r="10" spans="1:25" x14ac:dyDescent="0.25">
      <c r="A10" s="116"/>
      <c r="B10" s="116" t="s">
        <v>102</v>
      </c>
      <c r="C10" s="116"/>
      <c r="D10" s="86">
        <f>+D11+D18+D23+D29+D37+D46+D56+D62+D67+D74+D79+D86+D90+D101</f>
        <v>14589</v>
      </c>
      <c r="E10" s="86">
        <f>+E11+E18+E23+E29+E37+E46+E56+E62+E67+E74+E79+E86+E90+E101</f>
        <v>8365</v>
      </c>
      <c r="F10" s="86">
        <f>+F11+F18+F23+F29+F37+F46+F56+F62+F67+F74+F79+F86+F90+F101</f>
        <v>19865</v>
      </c>
      <c r="G10" s="86"/>
      <c r="H10" s="86" t="s">
        <v>130</v>
      </c>
      <c r="I10" s="86">
        <f t="shared" ref="I10" si="0">+I11+I18+I23+I29+I37+I46+I56+I62+I67+I74+I79+I86+I90+I96+I101</f>
        <v>42819</v>
      </c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</row>
    <row r="11" spans="1:25" s="48" customFormat="1" x14ac:dyDescent="0.25">
      <c r="A11" s="45" t="s">
        <v>9</v>
      </c>
      <c r="B11" s="46" t="s">
        <v>37</v>
      </c>
      <c r="C11" s="45"/>
      <c r="D11" s="87">
        <f t="shared" ref="D11:H11" si="1">+D12+D14</f>
        <v>885</v>
      </c>
      <c r="E11" s="87">
        <f t="shared" si="1"/>
        <v>0</v>
      </c>
      <c r="F11" s="87">
        <f t="shared" si="1"/>
        <v>1882</v>
      </c>
      <c r="G11" s="87"/>
      <c r="H11" s="87">
        <f t="shared" si="1"/>
        <v>0</v>
      </c>
      <c r="I11" s="97">
        <f>+D11+E11+F11</f>
        <v>2767</v>
      </c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</row>
    <row r="12" spans="1:25" s="59" customFormat="1" ht="25.5" customHeight="1" x14ac:dyDescent="0.25">
      <c r="A12" s="54" t="s">
        <v>35</v>
      </c>
      <c r="B12" s="55" t="s">
        <v>5</v>
      </c>
      <c r="C12" s="116"/>
      <c r="D12" s="88">
        <f>+SUM(D13:D13)</f>
        <v>885</v>
      </c>
      <c r="E12" s="88">
        <f>+SUM(E13:E13)</f>
        <v>0</v>
      </c>
      <c r="F12" s="88"/>
      <c r="G12" s="134" t="s">
        <v>137</v>
      </c>
      <c r="H12" s="89"/>
      <c r="I12" s="98"/>
      <c r="J12" s="57"/>
      <c r="K12" s="57"/>
      <c r="L12" s="57"/>
      <c r="M12" s="57"/>
      <c r="N12" s="57"/>
      <c r="O12" s="57"/>
      <c r="P12" s="57"/>
      <c r="Q12" s="57"/>
      <c r="R12" s="57"/>
      <c r="S12" s="58"/>
      <c r="T12" s="56"/>
      <c r="U12" s="59">
        <v>1882000000</v>
      </c>
      <c r="V12" s="59">
        <f>+E12-U12</f>
        <v>-1882000000</v>
      </c>
    </row>
    <row r="13" spans="1:25" s="66" customFormat="1" ht="25.5" customHeight="1" x14ac:dyDescent="0.25">
      <c r="A13" s="60">
        <v>1</v>
      </c>
      <c r="B13" s="61" t="s">
        <v>38</v>
      </c>
      <c r="C13" s="60" t="s">
        <v>120</v>
      </c>
      <c r="D13" s="85">
        <v>885</v>
      </c>
      <c r="E13" s="85"/>
      <c r="F13" s="85"/>
      <c r="G13" s="134"/>
      <c r="H13" s="90"/>
      <c r="I13" s="99">
        <f>+A13+A17+A22+A25+A28+A32+A36+A42+A45+A51+A55+A58+A61+A66+A70+A73+A78+A81+A85+A89+A95+A100+A105</f>
        <v>58</v>
      </c>
      <c r="J13" s="62" t="e">
        <f>+#REF!+E13+#REF!+D13</f>
        <v>#REF!</v>
      </c>
      <c r="K13" s="62">
        <f>+E13+D13</f>
        <v>885</v>
      </c>
      <c r="L13" s="62" t="e">
        <f>+#REF!+#REF!</f>
        <v>#REF!</v>
      </c>
      <c r="M13" s="62"/>
      <c r="N13" s="62"/>
      <c r="O13" s="62"/>
      <c r="P13" s="62"/>
      <c r="Q13" s="62" t="e">
        <f>+#REF!+E13+#REF!+D13</f>
        <v>#REF!</v>
      </c>
      <c r="R13" s="62" t="e">
        <f>+#REF!-S13</f>
        <v>#REF!</v>
      </c>
      <c r="S13" s="63" t="e">
        <f>+#REF!*0.1</f>
        <v>#REF!</v>
      </c>
      <c r="T13" s="62">
        <f>+D13+E13</f>
        <v>885</v>
      </c>
      <c r="U13" s="64">
        <f>+E13+D13</f>
        <v>885</v>
      </c>
      <c r="V13" s="65">
        <f>+V12/7</f>
        <v>-268857142.85714287</v>
      </c>
    </row>
    <row r="14" spans="1:25" s="59" customFormat="1" ht="25.5" customHeight="1" x14ac:dyDescent="0.25">
      <c r="A14" s="54" t="s">
        <v>36</v>
      </c>
      <c r="B14" s="55" t="s">
        <v>6</v>
      </c>
      <c r="C14" s="116"/>
      <c r="D14" s="88">
        <f t="shared" ref="D14:F14" si="2">+SUM(D15:D17)</f>
        <v>0</v>
      </c>
      <c r="E14" s="88">
        <f t="shared" si="2"/>
        <v>0</v>
      </c>
      <c r="F14" s="88">
        <f t="shared" si="2"/>
        <v>1882</v>
      </c>
      <c r="G14" s="134"/>
      <c r="H14" s="89"/>
      <c r="I14" s="98"/>
      <c r="J14" s="57" t="e">
        <f>+#REF!+E14+#REF!+D14</f>
        <v>#REF!</v>
      </c>
      <c r="K14" s="57">
        <f>+E14+D14</f>
        <v>0</v>
      </c>
      <c r="L14" s="57" t="e">
        <f>+#REF!+#REF!</f>
        <v>#REF!</v>
      </c>
      <c r="M14" s="57"/>
      <c r="N14" s="57"/>
      <c r="O14" s="57"/>
      <c r="P14" s="57"/>
      <c r="Q14" s="57" t="e">
        <f>+#REF!+E14+#REF!+D14</f>
        <v>#REF!</v>
      </c>
      <c r="R14" s="57" t="e">
        <f>+#REF!-S14</f>
        <v>#REF!</v>
      </c>
      <c r="S14" s="58" t="e">
        <f>+#REF!*0.1</f>
        <v>#REF!</v>
      </c>
      <c r="T14" s="56"/>
    </row>
    <row r="15" spans="1:25" s="70" customFormat="1" ht="25.5" customHeight="1" x14ac:dyDescent="0.25">
      <c r="A15" s="67">
        <v>1</v>
      </c>
      <c r="B15" s="68" t="s">
        <v>38</v>
      </c>
      <c r="C15" s="60" t="s">
        <v>120</v>
      </c>
      <c r="D15" s="85"/>
      <c r="E15" s="85"/>
      <c r="F15" s="85">
        <v>650</v>
      </c>
      <c r="G15" s="134"/>
      <c r="H15" s="91"/>
      <c r="I15" s="100"/>
      <c r="J15" s="62" t="e">
        <f>+#REF!+E15+#REF!+D15</f>
        <v>#REF!</v>
      </c>
      <c r="K15" s="62">
        <f>+E15+D15</f>
        <v>0</v>
      </c>
      <c r="L15" s="62" t="e">
        <f>+#REF!+#REF!</f>
        <v>#REF!</v>
      </c>
      <c r="M15" s="62"/>
      <c r="N15" s="62"/>
      <c r="O15" s="62"/>
      <c r="P15" s="62"/>
      <c r="Q15" s="62" t="e">
        <f>+#REF!+E15+#REF!+D15</f>
        <v>#REF!</v>
      </c>
      <c r="R15" s="62" t="e">
        <f>+#REF!-S15</f>
        <v>#REF!</v>
      </c>
      <c r="S15" s="63" t="e">
        <f>+#REF!*0.1</f>
        <v>#REF!</v>
      </c>
      <c r="T15" s="69"/>
    </row>
    <row r="16" spans="1:25" s="70" customFormat="1" ht="25.5" customHeight="1" x14ac:dyDescent="0.25">
      <c r="A16" s="67">
        <v>2</v>
      </c>
      <c r="B16" s="68" t="s">
        <v>39</v>
      </c>
      <c r="C16" s="60" t="s">
        <v>120</v>
      </c>
      <c r="D16" s="85"/>
      <c r="E16" s="85"/>
      <c r="F16" s="85">
        <v>620</v>
      </c>
      <c r="G16" s="134"/>
      <c r="H16" s="91"/>
      <c r="I16" s="100"/>
      <c r="J16" s="62" t="e">
        <f>+#REF!+E16+#REF!+D16</f>
        <v>#REF!</v>
      </c>
      <c r="K16" s="62">
        <f>+E16+D16</f>
        <v>0</v>
      </c>
      <c r="L16" s="62" t="e">
        <f>+#REF!+#REF!</f>
        <v>#REF!</v>
      </c>
      <c r="M16" s="62"/>
      <c r="N16" s="62"/>
      <c r="O16" s="62"/>
      <c r="P16" s="62"/>
      <c r="Q16" s="62" t="e">
        <f>+#REF!+E16+#REF!+D16</f>
        <v>#REF!</v>
      </c>
      <c r="R16" s="62" t="e">
        <f>+#REF!-S16</f>
        <v>#REF!</v>
      </c>
      <c r="S16" s="63" t="e">
        <f>+#REF!*0.1</f>
        <v>#REF!</v>
      </c>
      <c r="T16" s="69"/>
    </row>
    <row r="17" spans="1:20" s="70" customFormat="1" ht="25.5" customHeight="1" x14ac:dyDescent="0.25">
      <c r="A17" s="67">
        <v>3</v>
      </c>
      <c r="B17" s="68" t="s">
        <v>40</v>
      </c>
      <c r="C17" s="60" t="s">
        <v>120</v>
      </c>
      <c r="D17" s="85"/>
      <c r="E17" s="85"/>
      <c r="F17" s="85">
        <v>612</v>
      </c>
      <c r="G17" s="134"/>
      <c r="H17" s="91"/>
      <c r="I17" s="100"/>
      <c r="J17" s="62" t="e">
        <f>+#REF!+E17+#REF!+D17</f>
        <v>#REF!</v>
      </c>
      <c r="K17" s="62">
        <f>+E17+D17</f>
        <v>0</v>
      </c>
      <c r="L17" s="62" t="e">
        <f>+#REF!+#REF!</f>
        <v>#REF!</v>
      </c>
      <c r="M17" s="62"/>
      <c r="N17" s="62"/>
      <c r="O17" s="62"/>
      <c r="P17" s="62"/>
      <c r="Q17" s="62" t="e">
        <f>+#REF!+E17+#REF!+D17</f>
        <v>#REF!</v>
      </c>
      <c r="R17" s="62" t="e">
        <f>+#REF!-S17</f>
        <v>#REF!</v>
      </c>
      <c r="S17" s="63" t="e">
        <f>+#REF!*0.1</f>
        <v>#REF!</v>
      </c>
      <c r="T17" s="69"/>
    </row>
    <row r="18" spans="1:20" s="48" customFormat="1" ht="25.5" customHeight="1" x14ac:dyDescent="0.25">
      <c r="A18" s="45" t="s">
        <v>10</v>
      </c>
      <c r="B18" s="46" t="s">
        <v>45</v>
      </c>
      <c r="C18" s="45"/>
      <c r="D18" s="87">
        <f t="shared" ref="D18:F18" si="3">+D19</f>
        <v>885</v>
      </c>
      <c r="E18" s="87">
        <f t="shared" si="3"/>
        <v>1185</v>
      </c>
      <c r="F18" s="87">
        <f t="shared" si="3"/>
        <v>697</v>
      </c>
      <c r="G18" s="87"/>
      <c r="H18" s="92"/>
      <c r="I18" s="97">
        <f>+D18+E18+F18</f>
        <v>2767</v>
      </c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</row>
    <row r="19" spans="1:20" s="59" customFormat="1" ht="25.5" customHeight="1" x14ac:dyDescent="0.25">
      <c r="A19" s="54" t="s">
        <v>35</v>
      </c>
      <c r="B19" s="55" t="s">
        <v>151</v>
      </c>
      <c r="C19" s="116" t="s">
        <v>130</v>
      </c>
      <c r="D19" s="88">
        <f t="shared" ref="D19:F19" si="4">SUM(D20:D22)</f>
        <v>885</v>
      </c>
      <c r="E19" s="88">
        <f t="shared" si="4"/>
        <v>1185</v>
      </c>
      <c r="F19" s="88">
        <f t="shared" si="4"/>
        <v>697</v>
      </c>
      <c r="G19" s="134" t="s">
        <v>150</v>
      </c>
      <c r="H19" s="89"/>
      <c r="I19" s="98"/>
      <c r="J19" s="57"/>
      <c r="K19" s="57"/>
      <c r="L19" s="57"/>
      <c r="M19" s="57"/>
      <c r="N19" s="57"/>
      <c r="O19" s="57"/>
      <c r="P19" s="57"/>
      <c r="Q19" s="57"/>
      <c r="R19" s="57"/>
      <c r="S19" s="58"/>
      <c r="T19" s="56"/>
    </row>
    <row r="20" spans="1:20" s="127" customFormat="1" ht="31.5" customHeight="1" x14ac:dyDescent="0.25">
      <c r="A20" s="119">
        <v>1</v>
      </c>
      <c r="B20" s="68" t="s">
        <v>41</v>
      </c>
      <c r="C20" s="120" t="s">
        <v>42</v>
      </c>
      <c r="D20" s="121">
        <f>330+113</f>
        <v>443</v>
      </c>
      <c r="E20" s="121">
        <f>705-113</f>
        <v>592</v>
      </c>
      <c r="F20" s="121"/>
      <c r="G20" s="134"/>
      <c r="H20" s="122"/>
      <c r="I20" s="123"/>
      <c r="J20" s="124"/>
      <c r="K20" s="124">
        <f>2767+276.7</f>
        <v>3043.7</v>
      </c>
      <c r="L20" s="124"/>
      <c r="M20" s="124"/>
      <c r="N20" s="124"/>
      <c r="O20" s="124"/>
      <c r="P20" s="124"/>
      <c r="Q20" s="124"/>
      <c r="R20" s="124"/>
      <c r="S20" s="125"/>
      <c r="T20" s="126"/>
    </row>
    <row r="21" spans="1:20" s="70" customFormat="1" ht="33.75" customHeight="1" x14ac:dyDescent="0.25">
      <c r="A21" s="67">
        <v>2</v>
      </c>
      <c r="B21" s="68" t="s">
        <v>43</v>
      </c>
      <c r="C21" s="60" t="s">
        <v>42</v>
      </c>
      <c r="D21" s="85">
        <f>330+112</f>
        <v>442</v>
      </c>
      <c r="E21" s="85">
        <f>705-112</f>
        <v>593</v>
      </c>
      <c r="F21" s="85"/>
      <c r="G21" s="134"/>
      <c r="H21" s="91"/>
      <c r="I21" s="100"/>
      <c r="J21" s="62"/>
      <c r="K21" s="62">
        <f>775-697</f>
        <v>78</v>
      </c>
      <c r="L21" s="62"/>
      <c r="M21" s="62"/>
      <c r="N21" s="62"/>
      <c r="O21" s="62"/>
      <c r="P21" s="62"/>
      <c r="Q21" s="62"/>
      <c r="R21" s="62"/>
      <c r="S21" s="63"/>
      <c r="T21" s="69"/>
    </row>
    <row r="22" spans="1:20" s="70" customFormat="1" ht="30.75" customHeight="1" x14ac:dyDescent="0.25">
      <c r="A22" s="67">
        <v>3</v>
      </c>
      <c r="B22" s="68" t="s">
        <v>44</v>
      </c>
      <c r="C22" s="60" t="s">
        <v>42</v>
      </c>
      <c r="D22" s="85"/>
      <c r="E22" s="85"/>
      <c r="F22" s="85">
        <v>697</v>
      </c>
      <c r="G22" s="134"/>
      <c r="H22" s="91"/>
      <c r="I22" s="100">
        <f>+D22/2</f>
        <v>0</v>
      </c>
      <c r="J22" s="62"/>
      <c r="K22" s="62">
        <f>2880-2767</f>
        <v>113</v>
      </c>
      <c r="L22" s="62"/>
      <c r="M22" s="62"/>
      <c r="N22" s="62"/>
      <c r="O22" s="62"/>
      <c r="P22" s="62"/>
      <c r="Q22" s="62"/>
      <c r="R22" s="62"/>
      <c r="S22" s="63"/>
      <c r="T22" s="69"/>
    </row>
    <row r="23" spans="1:20" s="48" customFormat="1" ht="25.5" customHeight="1" x14ac:dyDescent="0.25">
      <c r="A23" s="45" t="s">
        <v>46</v>
      </c>
      <c r="B23" s="46" t="s">
        <v>47</v>
      </c>
      <c r="C23" s="45"/>
      <c r="D23" s="87">
        <f t="shared" ref="D23:F23" si="5">+D24+D26</f>
        <v>885</v>
      </c>
      <c r="E23" s="87">
        <f t="shared" si="5"/>
        <v>0</v>
      </c>
      <c r="F23" s="87">
        <f t="shared" si="5"/>
        <v>1882</v>
      </c>
      <c r="G23" s="87"/>
      <c r="H23" s="92"/>
      <c r="I23" s="97">
        <f>+D23+E23+F23</f>
        <v>2767</v>
      </c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</row>
    <row r="24" spans="1:20" s="59" customFormat="1" ht="25.5" customHeight="1" x14ac:dyDescent="0.25">
      <c r="A24" s="54" t="s">
        <v>35</v>
      </c>
      <c r="B24" s="55" t="s">
        <v>5</v>
      </c>
      <c r="C24" s="116"/>
      <c r="D24" s="88">
        <f>SUM(D25:D25)</f>
        <v>885</v>
      </c>
      <c r="E24" s="88">
        <f>SUM(E25:E25)</f>
        <v>0</v>
      </c>
      <c r="F24" s="88"/>
      <c r="G24" s="134" t="s">
        <v>149</v>
      </c>
      <c r="H24" s="89"/>
      <c r="I24" s="98"/>
      <c r="J24" s="57"/>
      <c r="K24" s="57"/>
      <c r="L24" s="57"/>
      <c r="M24" s="57"/>
      <c r="N24" s="57"/>
      <c r="O24" s="57"/>
      <c r="P24" s="57"/>
      <c r="Q24" s="57"/>
      <c r="R24" s="57"/>
      <c r="S24" s="58"/>
      <c r="T24" s="56"/>
    </row>
    <row r="25" spans="1:20" s="70" customFormat="1" ht="29.25" customHeight="1" x14ac:dyDescent="0.25">
      <c r="A25" s="67">
        <v>1</v>
      </c>
      <c r="B25" s="68" t="s">
        <v>48</v>
      </c>
      <c r="C25" s="60" t="s">
        <v>97</v>
      </c>
      <c r="D25" s="85">
        <v>885</v>
      </c>
      <c r="E25" s="85"/>
      <c r="F25" s="85"/>
      <c r="G25" s="134"/>
      <c r="H25" s="91"/>
      <c r="I25" s="100"/>
      <c r="J25" s="62"/>
      <c r="K25" s="62"/>
      <c r="L25" s="62"/>
      <c r="M25" s="62"/>
      <c r="N25" s="62"/>
      <c r="O25" s="62"/>
      <c r="P25" s="62"/>
      <c r="Q25" s="62"/>
      <c r="R25" s="62"/>
      <c r="S25" s="63"/>
      <c r="T25" s="69"/>
    </row>
    <row r="26" spans="1:20" s="59" customFormat="1" ht="25.5" customHeight="1" x14ac:dyDescent="0.25">
      <c r="A26" s="54" t="s">
        <v>36</v>
      </c>
      <c r="B26" s="55" t="s">
        <v>6</v>
      </c>
      <c r="C26" s="116"/>
      <c r="D26" s="88">
        <f t="shared" ref="D26" si="6">+SUM(D27:D28)</f>
        <v>0</v>
      </c>
      <c r="E26" s="88"/>
      <c r="F26" s="88">
        <f t="shared" ref="F26" si="7">+SUM(F27:F28)</f>
        <v>1882</v>
      </c>
      <c r="G26" s="134"/>
      <c r="H26" s="89"/>
      <c r="I26" s="98"/>
      <c r="J26" s="57"/>
      <c r="K26" s="57"/>
      <c r="L26" s="57"/>
      <c r="M26" s="57"/>
      <c r="N26" s="57"/>
      <c r="O26" s="57"/>
      <c r="P26" s="57"/>
      <c r="Q26" s="57"/>
      <c r="R26" s="57"/>
      <c r="S26" s="58"/>
      <c r="T26" s="56"/>
    </row>
    <row r="27" spans="1:20" s="70" customFormat="1" ht="33.75" customHeight="1" x14ac:dyDescent="0.25">
      <c r="A27" s="67">
        <v>1</v>
      </c>
      <c r="B27" s="68" t="s">
        <v>121</v>
      </c>
      <c r="C27" s="60" t="s">
        <v>97</v>
      </c>
      <c r="D27" s="85"/>
      <c r="E27" s="85"/>
      <c r="F27" s="85">
        <v>1032</v>
      </c>
      <c r="G27" s="134"/>
      <c r="H27" s="91"/>
      <c r="I27" s="100"/>
      <c r="J27" s="62">
        <f>1882-850</f>
        <v>1032</v>
      </c>
      <c r="K27" s="62"/>
      <c r="L27" s="62"/>
      <c r="M27" s="62"/>
      <c r="N27" s="62"/>
      <c r="O27" s="62"/>
      <c r="P27" s="62"/>
      <c r="Q27" s="62"/>
      <c r="R27" s="62"/>
      <c r="S27" s="63"/>
      <c r="T27" s="69"/>
    </row>
    <row r="28" spans="1:20" s="70" customFormat="1" ht="32.25" customHeight="1" x14ac:dyDescent="0.25">
      <c r="A28" s="67">
        <v>2</v>
      </c>
      <c r="B28" s="68" t="s">
        <v>49</v>
      </c>
      <c r="C28" s="60" t="s">
        <v>97</v>
      </c>
      <c r="D28" s="85"/>
      <c r="E28" s="85"/>
      <c r="F28" s="85">
        <v>850</v>
      </c>
      <c r="G28" s="134"/>
      <c r="H28" s="91"/>
      <c r="I28" s="100"/>
      <c r="J28" s="62"/>
      <c r="K28" s="62"/>
      <c r="L28" s="62"/>
      <c r="M28" s="62"/>
      <c r="N28" s="62"/>
      <c r="O28" s="62"/>
      <c r="P28" s="62"/>
      <c r="Q28" s="62"/>
      <c r="R28" s="62"/>
      <c r="S28" s="63"/>
      <c r="T28" s="69"/>
    </row>
    <row r="29" spans="1:20" s="48" customFormat="1" ht="25.5" customHeight="1" x14ac:dyDescent="0.25">
      <c r="A29" s="45" t="s">
        <v>50</v>
      </c>
      <c r="B29" s="46" t="s">
        <v>51</v>
      </c>
      <c r="C29" s="45"/>
      <c r="D29" s="87">
        <f t="shared" ref="D29:F29" si="8">+D30+D33</f>
        <v>885</v>
      </c>
      <c r="E29" s="87">
        <f t="shared" si="8"/>
        <v>0</v>
      </c>
      <c r="F29" s="87">
        <f t="shared" si="8"/>
        <v>1882</v>
      </c>
      <c r="G29" s="87"/>
      <c r="H29" s="92"/>
      <c r="I29" s="97">
        <f>+D29+E29+F29</f>
        <v>2767</v>
      </c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</row>
    <row r="30" spans="1:20" s="59" customFormat="1" ht="25.5" customHeight="1" x14ac:dyDescent="0.25">
      <c r="A30" s="54" t="s">
        <v>35</v>
      </c>
      <c r="B30" s="55" t="s">
        <v>5</v>
      </c>
      <c r="C30" s="116"/>
      <c r="D30" s="88">
        <f t="shared" ref="D30:E30" si="9">+SUM(D31:D32)</f>
        <v>885</v>
      </c>
      <c r="E30" s="88">
        <f t="shared" si="9"/>
        <v>0</v>
      </c>
      <c r="F30" s="88"/>
      <c r="G30" s="134" t="s">
        <v>148</v>
      </c>
      <c r="H30" s="89"/>
      <c r="I30" s="98"/>
      <c r="J30" s="57"/>
      <c r="K30" s="57"/>
      <c r="L30" s="57"/>
      <c r="M30" s="57"/>
      <c r="N30" s="57"/>
      <c r="O30" s="57"/>
      <c r="P30" s="57"/>
      <c r="Q30" s="57"/>
      <c r="R30" s="57"/>
      <c r="S30" s="58"/>
      <c r="T30" s="56"/>
    </row>
    <row r="31" spans="1:20" s="70" customFormat="1" ht="25.5" customHeight="1" x14ac:dyDescent="0.25">
      <c r="A31" s="67">
        <v>1</v>
      </c>
      <c r="B31" s="68" t="s">
        <v>132</v>
      </c>
      <c r="C31" s="60" t="s">
        <v>98</v>
      </c>
      <c r="D31" s="85">
        <v>400</v>
      </c>
      <c r="E31" s="85"/>
      <c r="F31" s="85"/>
      <c r="G31" s="134"/>
      <c r="H31" s="91"/>
      <c r="I31" s="100"/>
      <c r="J31" s="62"/>
      <c r="K31" s="62"/>
      <c r="L31" s="62"/>
      <c r="M31" s="62"/>
      <c r="N31" s="62"/>
      <c r="O31" s="62"/>
      <c r="P31" s="62"/>
      <c r="Q31" s="62"/>
      <c r="R31" s="62"/>
      <c r="S31" s="63"/>
      <c r="T31" s="69"/>
    </row>
    <row r="32" spans="1:20" s="70" customFormat="1" ht="25.5" customHeight="1" x14ac:dyDescent="0.25">
      <c r="A32" s="67">
        <v>2</v>
      </c>
      <c r="B32" s="68" t="s">
        <v>133</v>
      </c>
      <c r="C32" s="60" t="s">
        <v>98</v>
      </c>
      <c r="D32" s="85">
        <v>485</v>
      </c>
      <c r="E32" s="85"/>
      <c r="F32" s="85"/>
      <c r="G32" s="134"/>
      <c r="H32" s="91"/>
      <c r="I32" s="100"/>
      <c r="J32" s="62"/>
      <c r="K32" s="62"/>
      <c r="L32" s="62"/>
      <c r="M32" s="62"/>
      <c r="N32" s="62"/>
      <c r="O32" s="62"/>
      <c r="P32" s="62"/>
      <c r="Q32" s="62"/>
      <c r="R32" s="62"/>
      <c r="S32" s="63"/>
      <c r="T32" s="69"/>
    </row>
    <row r="33" spans="1:22" s="59" customFormat="1" ht="25.5" customHeight="1" x14ac:dyDescent="0.25">
      <c r="A33" s="54" t="s">
        <v>36</v>
      </c>
      <c r="B33" s="55" t="s">
        <v>6</v>
      </c>
      <c r="C33" s="116"/>
      <c r="D33" s="88">
        <f>+SUM(D34:D36)</f>
        <v>0</v>
      </c>
      <c r="E33" s="88"/>
      <c r="F33" s="88">
        <f>+SUM(F34:F36)</f>
        <v>1882</v>
      </c>
      <c r="G33" s="134"/>
      <c r="H33" s="89"/>
      <c r="I33" s="98"/>
      <c r="J33" s="57"/>
      <c r="K33" s="57"/>
      <c r="L33" s="57"/>
      <c r="M33" s="57"/>
      <c r="N33" s="57"/>
      <c r="O33" s="57"/>
      <c r="P33" s="57"/>
      <c r="Q33" s="57"/>
      <c r="R33" s="57"/>
      <c r="S33" s="58"/>
      <c r="T33" s="56"/>
    </row>
    <row r="34" spans="1:22" s="70" customFormat="1" ht="25.5" customHeight="1" x14ac:dyDescent="0.25">
      <c r="A34" s="67">
        <v>1</v>
      </c>
      <c r="B34" s="68" t="s">
        <v>52</v>
      </c>
      <c r="C34" s="60" t="s">
        <v>98</v>
      </c>
      <c r="D34" s="85"/>
      <c r="E34" s="85"/>
      <c r="F34" s="85">
        <v>720</v>
      </c>
      <c r="G34" s="134"/>
      <c r="H34" s="91"/>
      <c r="I34" s="100"/>
      <c r="J34" s="62"/>
      <c r="K34" s="62"/>
      <c r="L34" s="62"/>
      <c r="M34" s="62"/>
      <c r="N34" s="62"/>
      <c r="O34" s="62"/>
      <c r="P34" s="62"/>
      <c r="Q34" s="62"/>
      <c r="R34" s="62"/>
      <c r="S34" s="63"/>
      <c r="T34" s="69"/>
    </row>
    <row r="35" spans="1:22" s="70" customFormat="1" ht="25.5" customHeight="1" x14ac:dyDescent="0.25">
      <c r="A35" s="67">
        <v>2</v>
      </c>
      <c r="B35" s="68" t="s">
        <v>53</v>
      </c>
      <c r="C35" s="60" t="s">
        <v>98</v>
      </c>
      <c r="D35" s="85"/>
      <c r="E35" s="85"/>
      <c r="F35" s="85">
        <v>600</v>
      </c>
      <c r="G35" s="134"/>
      <c r="H35" s="91"/>
      <c r="I35" s="100"/>
      <c r="J35" s="62"/>
      <c r="K35" s="62"/>
      <c r="L35" s="62"/>
      <c r="M35" s="62"/>
      <c r="N35" s="62"/>
      <c r="O35" s="62"/>
      <c r="P35" s="62"/>
      <c r="Q35" s="62"/>
      <c r="R35" s="62"/>
      <c r="S35" s="63"/>
      <c r="T35" s="69"/>
    </row>
    <row r="36" spans="1:22" s="70" customFormat="1" ht="25.5" customHeight="1" x14ac:dyDescent="0.25">
      <c r="A36" s="67">
        <v>3</v>
      </c>
      <c r="B36" s="68" t="s">
        <v>54</v>
      </c>
      <c r="C36" s="60" t="s">
        <v>98</v>
      </c>
      <c r="D36" s="85"/>
      <c r="E36" s="85"/>
      <c r="F36" s="85">
        <v>562</v>
      </c>
      <c r="G36" s="134"/>
      <c r="H36" s="91"/>
      <c r="I36" s="100"/>
      <c r="J36" s="62"/>
      <c r="K36" s="62"/>
      <c r="L36" s="62"/>
      <c r="M36" s="62"/>
      <c r="N36" s="62"/>
      <c r="O36" s="62"/>
      <c r="P36" s="62"/>
      <c r="Q36" s="62"/>
      <c r="R36" s="62"/>
      <c r="S36" s="63"/>
      <c r="T36" s="69"/>
    </row>
    <row r="37" spans="1:22" s="48" customFormat="1" ht="25.5" customHeight="1" x14ac:dyDescent="0.25">
      <c r="A37" s="45" t="s">
        <v>55</v>
      </c>
      <c r="B37" s="46" t="s">
        <v>56</v>
      </c>
      <c r="C37" s="45"/>
      <c r="D37" s="87">
        <f t="shared" ref="D37:F37" si="10">+D38+D43</f>
        <v>885</v>
      </c>
      <c r="E37" s="87">
        <f t="shared" si="10"/>
        <v>882</v>
      </c>
      <c r="F37" s="87">
        <f t="shared" si="10"/>
        <v>1000</v>
      </c>
      <c r="G37" s="87"/>
      <c r="H37" s="92"/>
      <c r="I37" s="97">
        <f>+D37+E37+F37</f>
        <v>2767</v>
      </c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</row>
    <row r="38" spans="1:22" s="59" customFormat="1" ht="25.5" customHeight="1" x14ac:dyDescent="0.25">
      <c r="A38" s="54" t="s">
        <v>35</v>
      </c>
      <c r="B38" s="55" t="s">
        <v>151</v>
      </c>
      <c r="C38" s="60" t="s">
        <v>99</v>
      </c>
      <c r="D38" s="88">
        <f>+SUM(D39:D42)</f>
        <v>885</v>
      </c>
      <c r="E38" s="88">
        <f t="shared" ref="E38" si="11">+SUM(E39:E42)</f>
        <v>882</v>
      </c>
      <c r="F38" s="88"/>
      <c r="G38" s="134" t="s">
        <v>147</v>
      </c>
      <c r="H38" s="89"/>
      <c r="I38" s="98"/>
      <c r="J38" s="57"/>
      <c r="K38" s="57"/>
      <c r="L38" s="57"/>
      <c r="M38" s="57"/>
      <c r="N38" s="57"/>
      <c r="O38" s="57"/>
      <c r="P38" s="57"/>
      <c r="Q38" s="57"/>
      <c r="R38" s="57"/>
      <c r="S38" s="58"/>
      <c r="T38" s="56"/>
    </row>
    <row r="39" spans="1:22" s="70" customFormat="1" x14ac:dyDescent="0.25">
      <c r="A39" s="67">
        <v>1</v>
      </c>
      <c r="B39" s="68" t="s">
        <v>83</v>
      </c>
      <c r="C39" s="60" t="s">
        <v>99</v>
      </c>
      <c r="D39" s="85">
        <v>150</v>
      </c>
      <c r="E39" s="85">
        <v>350</v>
      </c>
      <c r="F39" s="85"/>
      <c r="G39" s="134"/>
      <c r="H39" s="91"/>
      <c r="I39" s="100"/>
      <c r="J39" s="62"/>
      <c r="K39" s="62"/>
      <c r="L39" s="62"/>
      <c r="M39" s="62"/>
      <c r="N39" s="62"/>
      <c r="O39" s="62"/>
      <c r="P39" s="62"/>
      <c r="Q39" s="62"/>
      <c r="R39" s="62"/>
      <c r="S39" s="63"/>
      <c r="T39" s="69"/>
    </row>
    <row r="40" spans="1:22" s="70" customFormat="1" x14ac:dyDescent="0.25">
      <c r="A40" s="67">
        <v>2</v>
      </c>
      <c r="B40" s="68" t="s">
        <v>84</v>
      </c>
      <c r="C40" s="60" t="s">
        <v>99</v>
      </c>
      <c r="D40" s="85">
        <v>300</v>
      </c>
      <c r="E40" s="85">
        <v>67</v>
      </c>
      <c r="F40" s="85"/>
      <c r="G40" s="134"/>
      <c r="H40" s="91"/>
      <c r="I40" s="100"/>
      <c r="J40" s="62"/>
      <c r="K40" s="62"/>
      <c r="L40" s="62"/>
      <c r="M40" s="62"/>
      <c r="N40" s="62"/>
      <c r="O40" s="62"/>
      <c r="P40" s="62"/>
      <c r="Q40" s="62"/>
      <c r="R40" s="62"/>
      <c r="S40" s="63"/>
      <c r="T40" s="69"/>
    </row>
    <row r="41" spans="1:22" s="70" customFormat="1" ht="25.5" customHeight="1" x14ac:dyDescent="0.25">
      <c r="A41" s="67">
        <v>3</v>
      </c>
      <c r="B41" s="68" t="s">
        <v>85</v>
      </c>
      <c r="C41" s="60" t="s">
        <v>99</v>
      </c>
      <c r="D41" s="85">
        <v>300</v>
      </c>
      <c r="E41" s="85">
        <v>100</v>
      </c>
      <c r="F41" s="85"/>
      <c r="G41" s="134"/>
      <c r="H41" s="91"/>
      <c r="I41" s="100"/>
      <c r="J41" s="62"/>
      <c r="K41" s="62"/>
      <c r="L41" s="62"/>
      <c r="M41" s="62"/>
      <c r="N41" s="62"/>
      <c r="O41" s="62"/>
      <c r="P41" s="62"/>
      <c r="Q41" s="62"/>
      <c r="R41" s="62"/>
      <c r="S41" s="63"/>
      <c r="T41" s="69"/>
    </row>
    <row r="42" spans="1:22" s="70" customFormat="1" ht="25.5" customHeight="1" x14ac:dyDescent="0.25">
      <c r="A42" s="67">
        <v>4</v>
      </c>
      <c r="B42" s="68" t="s">
        <v>86</v>
      </c>
      <c r="C42" s="60" t="s">
        <v>99</v>
      </c>
      <c r="D42" s="85">
        <v>135</v>
      </c>
      <c r="E42" s="85">
        <v>365</v>
      </c>
      <c r="F42" s="85"/>
      <c r="G42" s="134"/>
      <c r="H42" s="91"/>
      <c r="I42" s="100"/>
      <c r="J42" s="62"/>
      <c r="K42" s="62"/>
      <c r="L42" s="62"/>
      <c r="M42" s="62"/>
      <c r="N42" s="62"/>
      <c r="O42" s="62"/>
      <c r="P42" s="62"/>
      <c r="Q42" s="62"/>
      <c r="R42" s="62"/>
      <c r="S42" s="63"/>
      <c r="T42" s="69"/>
    </row>
    <row r="43" spans="1:22" s="59" customFormat="1" x14ac:dyDescent="0.25">
      <c r="A43" s="54" t="s">
        <v>36</v>
      </c>
      <c r="B43" s="55" t="s">
        <v>152</v>
      </c>
      <c r="C43" s="60"/>
      <c r="D43" s="88">
        <f t="shared" ref="D43" si="12">+SUM(D44:D45)</f>
        <v>0</v>
      </c>
      <c r="E43" s="88"/>
      <c r="F43" s="88">
        <f t="shared" ref="F43" si="13">+SUM(F44:F45)</f>
        <v>1000</v>
      </c>
      <c r="G43" s="134"/>
      <c r="H43" s="89"/>
      <c r="I43" s="98"/>
      <c r="J43" s="57"/>
      <c r="K43" s="57"/>
      <c r="L43" s="57"/>
      <c r="M43" s="57"/>
      <c r="N43" s="57"/>
      <c r="O43" s="57"/>
      <c r="P43" s="57"/>
      <c r="Q43" s="57"/>
      <c r="R43" s="57"/>
      <c r="S43" s="58"/>
      <c r="T43" s="56"/>
    </row>
    <row r="44" spans="1:22" s="70" customFormat="1" x14ac:dyDescent="0.25">
      <c r="A44" s="67">
        <v>1</v>
      </c>
      <c r="B44" s="68" t="s">
        <v>87</v>
      </c>
      <c r="C44" s="60" t="s">
        <v>99</v>
      </c>
      <c r="D44" s="85"/>
      <c r="E44" s="85"/>
      <c r="F44" s="85">
        <v>500</v>
      </c>
      <c r="G44" s="134"/>
      <c r="H44" s="91"/>
      <c r="I44" s="100"/>
      <c r="J44" s="62"/>
      <c r="K44" s="62"/>
      <c r="L44" s="62"/>
      <c r="M44" s="62"/>
      <c r="N44" s="62"/>
      <c r="O44" s="62"/>
      <c r="P44" s="62"/>
      <c r="Q44" s="62"/>
      <c r="R44" s="62"/>
      <c r="S44" s="63"/>
      <c r="T44" s="69"/>
    </row>
    <row r="45" spans="1:22" s="70" customFormat="1" ht="25.5" customHeight="1" x14ac:dyDescent="0.25">
      <c r="A45" s="67">
        <v>2</v>
      </c>
      <c r="B45" s="68" t="s">
        <v>88</v>
      </c>
      <c r="C45" s="60" t="s">
        <v>99</v>
      </c>
      <c r="D45" s="85"/>
      <c r="E45" s="85"/>
      <c r="F45" s="85">
        <v>500</v>
      </c>
      <c r="G45" s="134"/>
      <c r="H45" s="91"/>
      <c r="I45" s="100"/>
      <c r="J45" s="62"/>
      <c r="K45" s="62"/>
      <c r="L45" s="62"/>
      <c r="M45" s="62"/>
      <c r="N45" s="62"/>
      <c r="O45" s="62"/>
      <c r="P45" s="62"/>
      <c r="Q45" s="62"/>
      <c r="R45" s="62"/>
      <c r="S45" s="63"/>
      <c r="T45" s="69"/>
    </row>
    <row r="46" spans="1:22" s="48" customFormat="1" ht="25.5" customHeight="1" x14ac:dyDescent="0.25">
      <c r="A46" s="45" t="s">
        <v>61</v>
      </c>
      <c r="B46" s="46" t="s">
        <v>34</v>
      </c>
      <c r="C46" s="45"/>
      <c r="D46" s="87">
        <f t="shared" ref="D46:F46" si="14">+D47+D52</f>
        <v>885</v>
      </c>
      <c r="E46" s="87">
        <f t="shared" si="14"/>
        <v>763</v>
      </c>
      <c r="F46" s="87">
        <f t="shared" si="14"/>
        <v>1119</v>
      </c>
      <c r="G46" s="87"/>
      <c r="H46" s="92"/>
      <c r="I46" s="97">
        <f>+D46+E46+F46</f>
        <v>2767</v>
      </c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</row>
    <row r="47" spans="1:22" s="59" customFormat="1" ht="15" customHeight="1" x14ac:dyDescent="0.25">
      <c r="A47" s="54" t="s">
        <v>35</v>
      </c>
      <c r="B47" s="55" t="s">
        <v>151</v>
      </c>
      <c r="C47" s="116"/>
      <c r="D47" s="88">
        <f t="shared" ref="D47:E47" si="15">+SUM(D48:D51)</f>
        <v>885</v>
      </c>
      <c r="E47" s="88">
        <f t="shared" si="15"/>
        <v>763</v>
      </c>
      <c r="F47" s="88"/>
      <c r="G47" s="134" t="s">
        <v>146</v>
      </c>
      <c r="H47" s="89"/>
      <c r="I47" s="98"/>
      <c r="J47" s="57"/>
      <c r="K47" s="57"/>
      <c r="L47" s="57"/>
      <c r="M47" s="57"/>
      <c r="N47" s="57"/>
      <c r="O47" s="57"/>
      <c r="P47" s="57"/>
      <c r="Q47" s="57"/>
      <c r="R47" s="57"/>
      <c r="S47" s="58"/>
      <c r="T47" s="56"/>
      <c r="U47" s="59">
        <v>1882000000</v>
      </c>
      <c r="V47" s="59">
        <f>+E47-U47</f>
        <v>-1881999237</v>
      </c>
    </row>
    <row r="48" spans="1:22" s="66" customFormat="1" ht="15" customHeight="1" x14ac:dyDescent="0.25">
      <c r="A48" s="60">
        <v>1</v>
      </c>
      <c r="B48" s="61" t="s">
        <v>24</v>
      </c>
      <c r="C48" s="60" t="s">
        <v>25</v>
      </c>
      <c r="D48" s="85">
        <v>250</v>
      </c>
      <c r="E48" s="85">
        <v>170</v>
      </c>
      <c r="F48" s="85"/>
      <c r="G48" s="134"/>
      <c r="H48" s="90"/>
      <c r="I48" s="99"/>
      <c r="J48" s="62" t="e">
        <f>+#REF!+E48+#REF!+D48</f>
        <v>#REF!</v>
      </c>
      <c r="K48" s="62">
        <f t="shared" ref="K48:K55" si="16">+E48+D48</f>
        <v>420</v>
      </c>
      <c r="L48" s="62" t="e">
        <f>+#REF!+#REF!</f>
        <v>#REF!</v>
      </c>
      <c r="M48" s="62"/>
      <c r="N48" s="62"/>
      <c r="O48" s="62"/>
      <c r="P48" s="62"/>
      <c r="Q48" s="62" t="e">
        <f>+#REF!+E48+#REF!+D48</f>
        <v>#REF!</v>
      </c>
      <c r="R48" s="62" t="e">
        <f>+#REF!-S48</f>
        <v>#REF!</v>
      </c>
      <c r="S48" s="63" t="e">
        <f>+#REF!*0.1</f>
        <v>#REF!</v>
      </c>
      <c r="T48" s="62">
        <f>+D48+E48</f>
        <v>420</v>
      </c>
      <c r="U48" s="64">
        <f>+E48+D48</f>
        <v>420</v>
      </c>
      <c r="V48" s="65">
        <f>+V47/7</f>
        <v>-268857033.85714287</v>
      </c>
    </row>
    <row r="49" spans="1:21" s="70" customFormat="1" ht="20.25" customHeight="1" x14ac:dyDescent="0.25">
      <c r="A49" s="67">
        <v>2</v>
      </c>
      <c r="B49" s="61" t="s">
        <v>28</v>
      </c>
      <c r="C49" s="60" t="s">
        <v>25</v>
      </c>
      <c r="D49" s="85">
        <v>300</v>
      </c>
      <c r="E49" s="85">
        <v>200</v>
      </c>
      <c r="F49" s="85"/>
      <c r="G49" s="134"/>
      <c r="H49" s="91"/>
      <c r="I49" s="100"/>
      <c r="J49" s="62" t="e">
        <f>+#REF!+E49+#REF!+D49</f>
        <v>#REF!</v>
      </c>
      <c r="K49" s="62">
        <f t="shared" si="16"/>
        <v>500</v>
      </c>
      <c r="L49" s="62" t="e">
        <f>+#REF!+#REF!</f>
        <v>#REF!</v>
      </c>
      <c r="M49" s="62"/>
      <c r="N49" s="62"/>
      <c r="O49" s="62"/>
      <c r="P49" s="62"/>
      <c r="Q49" s="62" t="e">
        <f>+#REF!+E49+#REF!+D49</f>
        <v>#REF!</v>
      </c>
      <c r="R49" s="62" t="e">
        <f>+#REF!-S49</f>
        <v>#REF!</v>
      </c>
      <c r="S49" s="63" t="e">
        <f>+#REF!*0.1</f>
        <v>#REF!</v>
      </c>
      <c r="T49" s="62">
        <f>+D49+E49</f>
        <v>500</v>
      </c>
    </row>
    <row r="50" spans="1:21" s="70" customFormat="1" x14ac:dyDescent="0.25">
      <c r="A50" s="67">
        <v>3</v>
      </c>
      <c r="B50" s="61" t="s">
        <v>29</v>
      </c>
      <c r="C50" s="60" t="s">
        <v>25</v>
      </c>
      <c r="D50" s="85">
        <v>170</v>
      </c>
      <c r="E50" s="85">
        <v>200</v>
      </c>
      <c r="F50" s="85"/>
      <c r="G50" s="134"/>
      <c r="H50" s="91"/>
      <c r="I50" s="100"/>
      <c r="J50" s="62" t="e">
        <f>+#REF!+E50+#REF!+D50</f>
        <v>#REF!</v>
      </c>
      <c r="K50" s="62">
        <f t="shared" si="16"/>
        <v>370</v>
      </c>
      <c r="L50" s="62" t="e">
        <f>+#REF!+#REF!</f>
        <v>#REF!</v>
      </c>
      <c r="M50" s="62"/>
      <c r="N50" s="62"/>
      <c r="O50" s="62"/>
      <c r="P50" s="62"/>
      <c r="Q50" s="62" t="e">
        <f>+#REF!+E50+#REF!+D50</f>
        <v>#REF!</v>
      </c>
      <c r="R50" s="62" t="e">
        <f>+#REF!-S50</f>
        <v>#REF!</v>
      </c>
      <c r="S50" s="63" t="e">
        <f>+#REF!*0.1</f>
        <v>#REF!</v>
      </c>
      <c r="T50" s="62">
        <f>+D50+E50</f>
        <v>370</v>
      </c>
      <c r="U50" s="71"/>
    </row>
    <row r="51" spans="1:21" s="70" customFormat="1" ht="19.5" customHeight="1" x14ac:dyDescent="0.25">
      <c r="A51" s="67">
        <v>4</v>
      </c>
      <c r="B51" s="61" t="s">
        <v>32</v>
      </c>
      <c r="C51" s="60" t="s">
        <v>25</v>
      </c>
      <c r="D51" s="85">
        <v>165</v>
      </c>
      <c r="E51" s="85">
        <v>193</v>
      </c>
      <c r="F51" s="85"/>
      <c r="G51" s="134"/>
      <c r="H51" s="91"/>
      <c r="I51" s="100"/>
      <c r="J51" s="62" t="e">
        <f>+#REF!+E51+#REF!+D51</f>
        <v>#REF!</v>
      </c>
      <c r="K51" s="62">
        <f t="shared" si="16"/>
        <v>358</v>
      </c>
      <c r="L51" s="62" t="e">
        <f>+#REF!+#REF!</f>
        <v>#REF!</v>
      </c>
      <c r="M51" s="62"/>
      <c r="N51" s="62"/>
      <c r="O51" s="62"/>
      <c r="P51" s="62"/>
      <c r="Q51" s="62" t="e">
        <f>+#REF!+E51+#REF!+D51</f>
        <v>#REF!</v>
      </c>
      <c r="R51" s="62" t="e">
        <f>+#REF!-S51</f>
        <v>#REF!</v>
      </c>
      <c r="S51" s="63" t="e">
        <f>+#REF!*0.1</f>
        <v>#REF!</v>
      </c>
      <c r="T51" s="62">
        <f>+D51+E51</f>
        <v>358</v>
      </c>
      <c r="U51" s="71">
        <f>+E51+D51</f>
        <v>358</v>
      </c>
    </row>
    <row r="52" spans="1:21" s="59" customFormat="1" ht="25.5" customHeight="1" x14ac:dyDescent="0.25">
      <c r="A52" s="54" t="s">
        <v>36</v>
      </c>
      <c r="B52" s="55" t="s">
        <v>6</v>
      </c>
      <c r="C52" s="116"/>
      <c r="D52" s="88">
        <f t="shared" ref="D52" si="17">+SUM(D53:D55)</f>
        <v>0</v>
      </c>
      <c r="E52" s="88"/>
      <c r="F52" s="88">
        <f t="shared" ref="F52" si="18">+SUM(F53:F55)</f>
        <v>1119</v>
      </c>
      <c r="G52" s="134"/>
      <c r="H52" s="89"/>
      <c r="I52" s="98"/>
      <c r="J52" s="57" t="e">
        <f>+#REF!+E52+#REF!+D52</f>
        <v>#REF!</v>
      </c>
      <c r="K52" s="57">
        <f t="shared" si="16"/>
        <v>0</v>
      </c>
      <c r="L52" s="57" t="e">
        <f>+#REF!+#REF!</f>
        <v>#REF!</v>
      </c>
      <c r="M52" s="57"/>
      <c r="N52" s="57"/>
      <c r="O52" s="57"/>
      <c r="P52" s="57"/>
      <c r="Q52" s="57" t="e">
        <f>+#REF!+E52+#REF!+D52</f>
        <v>#REF!</v>
      </c>
      <c r="R52" s="57" t="e">
        <f>+#REF!-S52</f>
        <v>#REF!</v>
      </c>
      <c r="S52" s="58" t="e">
        <f>+#REF!*0.1</f>
        <v>#REF!</v>
      </c>
      <c r="T52" s="56"/>
    </row>
    <row r="53" spans="1:21" s="70" customFormat="1" ht="13.5" customHeight="1" x14ac:dyDescent="0.25">
      <c r="A53" s="67">
        <v>1</v>
      </c>
      <c r="B53" s="61" t="s">
        <v>30</v>
      </c>
      <c r="C53" s="60" t="s">
        <v>25</v>
      </c>
      <c r="D53" s="85"/>
      <c r="E53" s="85"/>
      <c r="F53" s="85">
        <v>342</v>
      </c>
      <c r="G53" s="134"/>
      <c r="H53" s="91"/>
      <c r="I53" s="100"/>
      <c r="J53" s="62" t="e">
        <f>+#REF!+E53+#REF!+D53</f>
        <v>#REF!</v>
      </c>
      <c r="K53" s="62">
        <f t="shared" si="16"/>
        <v>0</v>
      </c>
      <c r="L53" s="62" t="e">
        <f>+#REF!+#REF!</f>
        <v>#REF!</v>
      </c>
      <c r="M53" s="62"/>
      <c r="N53" s="62"/>
      <c r="O53" s="62"/>
      <c r="P53" s="62"/>
      <c r="Q53" s="62" t="e">
        <f>+#REF!+E53+#REF!+D53</f>
        <v>#REF!</v>
      </c>
      <c r="R53" s="62" t="e">
        <f>+#REF!-S53</f>
        <v>#REF!</v>
      </c>
      <c r="S53" s="63" t="e">
        <f>+#REF!*0.1</f>
        <v>#REF!</v>
      </c>
      <c r="T53" s="69"/>
    </row>
    <row r="54" spans="1:21" s="70" customFormat="1" ht="16.5" customHeight="1" x14ac:dyDescent="0.25">
      <c r="A54" s="67">
        <v>2</v>
      </c>
      <c r="B54" s="61" t="s">
        <v>31</v>
      </c>
      <c r="C54" s="60" t="s">
        <v>25</v>
      </c>
      <c r="D54" s="85"/>
      <c r="E54" s="85"/>
      <c r="F54" s="85">
        <v>420</v>
      </c>
      <c r="G54" s="134"/>
      <c r="H54" s="91"/>
      <c r="I54" s="100"/>
      <c r="J54" s="62" t="e">
        <f>+#REF!+E54+#REF!+D54</f>
        <v>#REF!</v>
      </c>
      <c r="K54" s="62">
        <f t="shared" si="16"/>
        <v>0</v>
      </c>
      <c r="L54" s="62" t="e">
        <f>+#REF!+#REF!</f>
        <v>#REF!</v>
      </c>
      <c r="M54" s="62"/>
      <c r="N54" s="62"/>
      <c r="O54" s="62"/>
      <c r="P54" s="62"/>
      <c r="Q54" s="62" t="e">
        <f>+#REF!+E54+#REF!+D54</f>
        <v>#REF!</v>
      </c>
      <c r="R54" s="62" t="e">
        <f>+#REF!-S54</f>
        <v>#REF!</v>
      </c>
      <c r="S54" s="63" t="e">
        <f>+#REF!*0.1</f>
        <v>#REF!</v>
      </c>
      <c r="T54" s="69"/>
    </row>
    <row r="55" spans="1:21" s="70" customFormat="1" ht="18.75" customHeight="1" x14ac:dyDescent="0.25">
      <c r="A55" s="67">
        <v>3</v>
      </c>
      <c r="B55" s="61" t="s">
        <v>33</v>
      </c>
      <c r="C55" s="60" t="s">
        <v>25</v>
      </c>
      <c r="D55" s="85"/>
      <c r="E55" s="85"/>
      <c r="F55" s="85">
        <v>357</v>
      </c>
      <c r="G55" s="134"/>
      <c r="H55" s="91"/>
      <c r="I55" s="100"/>
      <c r="J55" s="62" t="e">
        <f>+#REF!+E55+#REF!+D55</f>
        <v>#REF!</v>
      </c>
      <c r="K55" s="62">
        <f t="shared" si="16"/>
        <v>0</v>
      </c>
      <c r="L55" s="62" t="e">
        <f>+#REF!+#REF!</f>
        <v>#REF!</v>
      </c>
      <c r="M55" s="62"/>
      <c r="N55" s="62"/>
      <c r="O55" s="62"/>
      <c r="P55" s="62"/>
      <c r="Q55" s="62" t="e">
        <f>+#REF!+E55+#REF!+D55</f>
        <v>#REF!</v>
      </c>
      <c r="R55" s="62" t="e">
        <f>+#REF!-S55</f>
        <v>#REF!</v>
      </c>
      <c r="S55" s="63" t="e">
        <f>+#REF!*0.1</f>
        <v>#REF!</v>
      </c>
      <c r="T55" s="69"/>
    </row>
    <row r="56" spans="1:21" s="48" customFormat="1" ht="25.5" customHeight="1" x14ac:dyDescent="0.25">
      <c r="A56" s="45" t="s">
        <v>66</v>
      </c>
      <c r="B56" s="46" t="s">
        <v>57</v>
      </c>
      <c r="C56" s="45"/>
      <c r="D56" s="87">
        <f t="shared" ref="D56:F56" si="19">+D57+D59</f>
        <v>885</v>
      </c>
      <c r="E56" s="87">
        <f t="shared" si="19"/>
        <v>0</v>
      </c>
      <c r="F56" s="87">
        <f t="shared" si="19"/>
        <v>1882</v>
      </c>
      <c r="G56" s="87"/>
      <c r="H56" s="92"/>
      <c r="I56" s="97">
        <f>+D56+E56+F56</f>
        <v>2767</v>
      </c>
      <c r="J56" s="47"/>
      <c r="K56" s="47"/>
      <c r="L56" s="47"/>
      <c r="M56" s="47"/>
      <c r="N56" s="47"/>
      <c r="O56" s="47"/>
      <c r="P56" s="47"/>
      <c r="Q56" s="47"/>
      <c r="R56" s="47"/>
      <c r="S56" s="47"/>
      <c r="T56" s="47"/>
    </row>
    <row r="57" spans="1:21" s="59" customFormat="1" x14ac:dyDescent="0.25">
      <c r="A57" s="54" t="s">
        <v>35</v>
      </c>
      <c r="B57" s="55" t="s">
        <v>5</v>
      </c>
      <c r="C57" s="116"/>
      <c r="D57" s="88">
        <f t="shared" ref="D57:E57" si="20">+D58</f>
        <v>885</v>
      </c>
      <c r="E57" s="88">
        <f t="shared" si="20"/>
        <v>0</v>
      </c>
      <c r="F57" s="88"/>
      <c r="G57" s="134" t="s">
        <v>145</v>
      </c>
      <c r="H57" s="89"/>
      <c r="I57" s="98"/>
      <c r="J57" s="57"/>
      <c r="K57" s="57"/>
      <c r="L57" s="57"/>
      <c r="M57" s="57"/>
      <c r="N57" s="57"/>
      <c r="O57" s="57"/>
      <c r="P57" s="57"/>
      <c r="Q57" s="57"/>
      <c r="R57" s="57"/>
      <c r="S57" s="58"/>
      <c r="T57" s="56"/>
    </row>
    <row r="58" spans="1:21" s="70" customFormat="1" ht="38.25" customHeight="1" x14ac:dyDescent="0.25">
      <c r="A58" s="67">
        <v>1</v>
      </c>
      <c r="B58" s="61" t="s">
        <v>58</v>
      </c>
      <c r="C58" s="60" t="s">
        <v>100</v>
      </c>
      <c r="D58" s="85">
        <v>885</v>
      </c>
      <c r="E58" s="85"/>
      <c r="F58" s="85"/>
      <c r="G58" s="134"/>
      <c r="H58" s="91"/>
      <c r="I58" s="100"/>
      <c r="J58" s="62"/>
      <c r="K58" s="62"/>
      <c r="L58" s="62"/>
      <c r="M58" s="62"/>
      <c r="N58" s="62"/>
      <c r="O58" s="62"/>
      <c r="P58" s="62"/>
      <c r="Q58" s="62"/>
      <c r="R58" s="62"/>
      <c r="S58" s="63"/>
      <c r="T58" s="69"/>
    </row>
    <row r="59" spans="1:21" s="59" customFormat="1" ht="25.5" customHeight="1" x14ac:dyDescent="0.25">
      <c r="A59" s="54" t="s">
        <v>36</v>
      </c>
      <c r="B59" s="55" t="s">
        <v>6</v>
      </c>
      <c r="C59" s="60"/>
      <c r="D59" s="88">
        <f t="shared" ref="D59" si="21">+SUM(D60:D61)</f>
        <v>0</v>
      </c>
      <c r="E59" s="88"/>
      <c r="F59" s="88">
        <f t="shared" ref="F59" si="22">+SUM(F60:F61)</f>
        <v>1882</v>
      </c>
      <c r="G59" s="134"/>
      <c r="H59" s="89"/>
      <c r="I59" s="98"/>
      <c r="J59" s="57"/>
      <c r="K59" s="57"/>
      <c r="L59" s="57"/>
      <c r="M59" s="57"/>
      <c r="N59" s="57"/>
      <c r="O59" s="57"/>
      <c r="P59" s="57"/>
      <c r="Q59" s="57"/>
      <c r="R59" s="57"/>
      <c r="S59" s="58"/>
      <c r="T59" s="56"/>
    </row>
    <row r="60" spans="1:21" s="70" customFormat="1" ht="25.5" customHeight="1" x14ac:dyDescent="0.25">
      <c r="A60" s="67">
        <v>1</v>
      </c>
      <c r="B60" s="61" t="s">
        <v>59</v>
      </c>
      <c r="C60" s="60" t="s">
        <v>100</v>
      </c>
      <c r="D60" s="85"/>
      <c r="E60" s="85"/>
      <c r="F60" s="85">
        <v>941</v>
      </c>
      <c r="G60" s="134"/>
      <c r="H60" s="91"/>
      <c r="I60" s="100"/>
      <c r="J60" s="62"/>
      <c r="K60" s="62"/>
      <c r="L60" s="62"/>
      <c r="M60" s="62"/>
      <c r="N60" s="62"/>
      <c r="O60" s="62"/>
      <c r="P60" s="62"/>
      <c r="Q60" s="62"/>
      <c r="R60" s="62"/>
      <c r="S60" s="63"/>
      <c r="T60" s="69"/>
    </row>
    <row r="61" spans="1:21" s="70" customFormat="1" ht="33" x14ac:dyDescent="0.25">
      <c r="A61" s="67">
        <v>2</v>
      </c>
      <c r="B61" s="61" t="s">
        <v>60</v>
      </c>
      <c r="C61" s="60" t="s">
        <v>100</v>
      </c>
      <c r="D61" s="85"/>
      <c r="E61" s="85"/>
      <c r="F61" s="85">
        <v>941</v>
      </c>
      <c r="G61" s="134"/>
      <c r="H61" s="91"/>
      <c r="I61" s="100"/>
      <c r="J61" s="62"/>
      <c r="K61" s="62"/>
      <c r="L61" s="62"/>
      <c r="M61" s="62"/>
      <c r="N61" s="62"/>
      <c r="O61" s="62"/>
      <c r="P61" s="62"/>
      <c r="Q61" s="62"/>
      <c r="R61" s="62"/>
      <c r="S61" s="63"/>
      <c r="T61" s="69"/>
    </row>
    <row r="62" spans="1:21" s="48" customFormat="1" ht="25.5" customHeight="1" x14ac:dyDescent="0.25">
      <c r="A62" s="45" t="s">
        <v>35</v>
      </c>
      <c r="B62" s="46" t="s">
        <v>63</v>
      </c>
      <c r="C62" s="45"/>
      <c r="D62" s="87">
        <f t="shared" ref="D62:F62" si="23">+D63</f>
        <v>885</v>
      </c>
      <c r="E62" s="87">
        <f t="shared" si="23"/>
        <v>902</v>
      </c>
      <c r="F62" s="87">
        <f t="shared" si="23"/>
        <v>980</v>
      </c>
      <c r="G62" s="87"/>
      <c r="H62" s="92"/>
      <c r="I62" s="97">
        <f>+D62+E62+F62</f>
        <v>2767</v>
      </c>
      <c r="J62" s="47"/>
      <c r="K62" s="47"/>
      <c r="L62" s="47"/>
      <c r="M62" s="47"/>
      <c r="N62" s="47"/>
      <c r="O62" s="47"/>
      <c r="P62" s="47"/>
      <c r="Q62" s="47"/>
      <c r="R62" s="47"/>
      <c r="S62" s="47"/>
      <c r="T62" s="47"/>
    </row>
    <row r="63" spans="1:21" s="59" customFormat="1" ht="25.5" customHeight="1" x14ac:dyDescent="0.25">
      <c r="A63" s="54" t="s">
        <v>35</v>
      </c>
      <c r="B63" s="55" t="s">
        <v>151</v>
      </c>
      <c r="C63" s="116"/>
      <c r="D63" s="88">
        <f>SUM(D64:D66)</f>
        <v>885</v>
      </c>
      <c r="E63" s="88">
        <f t="shared" ref="E63:F63" si="24">SUM(E64:E66)</f>
        <v>902</v>
      </c>
      <c r="F63" s="88">
        <f t="shared" si="24"/>
        <v>980</v>
      </c>
      <c r="G63" s="134" t="s">
        <v>144</v>
      </c>
      <c r="H63" s="89"/>
      <c r="I63" s="98"/>
      <c r="J63" s="57"/>
      <c r="K63" s="57"/>
      <c r="L63" s="57"/>
      <c r="M63" s="57"/>
      <c r="N63" s="57"/>
      <c r="O63" s="57"/>
      <c r="P63" s="57"/>
      <c r="Q63" s="57"/>
      <c r="R63" s="57"/>
      <c r="S63" s="58"/>
      <c r="T63" s="56"/>
    </row>
    <row r="64" spans="1:21" s="70" customFormat="1" ht="25.5" customHeight="1" x14ac:dyDescent="0.25">
      <c r="A64" s="67">
        <v>1</v>
      </c>
      <c r="B64" s="61" t="s">
        <v>64</v>
      </c>
      <c r="C64" s="60" t="s">
        <v>65</v>
      </c>
      <c r="D64" s="85">
        <f>300+143</f>
        <v>443</v>
      </c>
      <c r="E64" s="85">
        <f>600-143</f>
        <v>457</v>
      </c>
      <c r="F64" s="85"/>
      <c r="G64" s="134"/>
      <c r="H64" s="91"/>
      <c r="I64" s="100"/>
      <c r="J64" s="62"/>
      <c r="K64" s="62"/>
      <c r="L64" s="62"/>
      <c r="M64" s="62"/>
      <c r="N64" s="62"/>
      <c r="O64" s="62"/>
      <c r="P64" s="62"/>
      <c r="Q64" s="62"/>
      <c r="R64" s="62"/>
      <c r="S64" s="63"/>
      <c r="T64" s="69"/>
    </row>
    <row r="65" spans="1:20" s="70" customFormat="1" ht="25.5" customHeight="1" x14ac:dyDescent="0.25">
      <c r="A65" s="67">
        <v>2</v>
      </c>
      <c r="B65" s="61" t="s">
        <v>131</v>
      </c>
      <c r="C65" s="60" t="s">
        <v>65</v>
      </c>
      <c r="D65" s="85">
        <f>300+142</f>
        <v>442</v>
      </c>
      <c r="E65" s="85">
        <f>587-142</f>
        <v>445</v>
      </c>
      <c r="F65" s="85"/>
      <c r="G65" s="134"/>
      <c r="H65" s="91"/>
      <c r="I65" s="100"/>
      <c r="J65" s="62"/>
      <c r="K65" s="62"/>
      <c r="L65" s="62"/>
      <c r="M65" s="62"/>
      <c r="N65" s="62"/>
      <c r="O65" s="62"/>
      <c r="P65" s="62"/>
      <c r="Q65" s="62"/>
      <c r="R65" s="62"/>
      <c r="S65" s="63"/>
      <c r="T65" s="69"/>
    </row>
    <row r="66" spans="1:20" s="70" customFormat="1" ht="25.5" customHeight="1" x14ac:dyDescent="0.25">
      <c r="A66" s="67">
        <v>3</v>
      </c>
      <c r="B66" s="61" t="s">
        <v>125</v>
      </c>
      <c r="C66" s="60" t="s">
        <v>65</v>
      </c>
      <c r="D66" s="85"/>
      <c r="E66" s="85"/>
      <c r="F66" s="85">
        <v>980</v>
      </c>
      <c r="G66" s="134"/>
      <c r="H66" s="91"/>
      <c r="I66" s="100">
        <f>+D66/2</f>
        <v>0</v>
      </c>
      <c r="J66" s="62">
        <f>1882-E63</f>
        <v>980</v>
      </c>
      <c r="K66" s="62"/>
      <c r="L66" s="62"/>
      <c r="M66" s="62"/>
      <c r="N66" s="62"/>
      <c r="O66" s="62"/>
      <c r="P66" s="62"/>
      <c r="Q66" s="62"/>
      <c r="R66" s="62"/>
      <c r="S66" s="63"/>
      <c r="T66" s="69"/>
    </row>
    <row r="67" spans="1:20" s="48" customFormat="1" ht="25.5" customHeight="1" x14ac:dyDescent="0.25">
      <c r="A67" s="45" t="s">
        <v>62</v>
      </c>
      <c r="B67" s="46" t="s">
        <v>67</v>
      </c>
      <c r="C67" s="45"/>
      <c r="D67" s="87">
        <f t="shared" ref="D67:F67" si="25">+D68+D71</f>
        <v>885</v>
      </c>
      <c r="E67" s="87">
        <f t="shared" si="25"/>
        <v>1095</v>
      </c>
      <c r="F67" s="87">
        <f t="shared" si="25"/>
        <v>787</v>
      </c>
      <c r="G67" s="87"/>
      <c r="H67" s="92"/>
      <c r="I67" s="97">
        <f>+D67+E67+F67</f>
        <v>2767</v>
      </c>
      <c r="J67" s="47" t="s">
        <v>93</v>
      </c>
      <c r="K67" s="47"/>
      <c r="L67" s="47"/>
      <c r="M67" s="47"/>
      <c r="N67" s="47"/>
      <c r="O67" s="47"/>
      <c r="P67" s="47"/>
      <c r="Q67" s="47"/>
      <c r="R67" s="47"/>
      <c r="S67" s="47"/>
      <c r="T67" s="47"/>
    </row>
    <row r="68" spans="1:20" s="59" customFormat="1" ht="25.5" customHeight="1" x14ac:dyDescent="0.25">
      <c r="A68" s="54" t="s">
        <v>35</v>
      </c>
      <c r="B68" s="55" t="s">
        <v>151</v>
      </c>
      <c r="C68" s="116"/>
      <c r="D68" s="88">
        <f t="shared" ref="D68:E68" si="26">SUM(D69:D70)</f>
        <v>885</v>
      </c>
      <c r="E68" s="88">
        <f t="shared" si="26"/>
        <v>1095</v>
      </c>
      <c r="F68" s="88"/>
      <c r="G68" s="134" t="s">
        <v>143</v>
      </c>
      <c r="H68" s="89"/>
      <c r="I68" s="98"/>
      <c r="J68" s="57"/>
      <c r="K68" s="57"/>
      <c r="L68" s="57"/>
      <c r="M68" s="57"/>
      <c r="N68" s="57"/>
      <c r="O68" s="57"/>
      <c r="P68" s="57"/>
      <c r="Q68" s="57"/>
      <c r="R68" s="57"/>
      <c r="S68" s="58"/>
      <c r="T68" s="56"/>
    </row>
    <row r="69" spans="1:20" s="70" customFormat="1" ht="25.5" customHeight="1" x14ac:dyDescent="0.25">
      <c r="A69" s="67">
        <v>1</v>
      </c>
      <c r="B69" s="61" t="s">
        <v>68</v>
      </c>
      <c r="C69" s="60" t="s">
        <v>101</v>
      </c>
      <c r="D69" s="85">
        <v>455</v>
      </c>
      <c r="E69" s="85">
        <v>535</v>
      </c>
      <c r="F69" s="85"/>
      <c r="G69" s="134"/>
      <c r="H69" s="91"/>
      <c r="I69" s="100"/>
      <c r="J69" s="62"/>
      <c r="K69" s="62"/>
      <c r="L69" s="62"/>
      <c r="M69" s="62"/>
      <c r="N69" s="62"/>
      <c r="O69" s="62"/>
      <c r="P69" s="62"/>
      <c r="Q69" s="62"/>
      <c r="R69" s="62"/>
      <c r="S69" s="63"/>
      <c r="T69" s="69"/>
    </row>
    <row r="70" spans="1:20" s="70" customFormat="1" ht="25.5" customHeight="1" x14ac:dyDescent="0.25">
      <c r="A70" s="67">
        <v>2</v>
      </c>
      <c r="B70" s="61" t="s">
        <v>96</v>
      </c>
      <c r="C70" s="60" t="s">
        <v>101</v>
      </c>
      <c r="D70" s="85">
        <v>430</v>
      </c>
      <c r="E70" s="85">
        <v>560</v>
      </c>
      <c r="F70" s="85"/>
      <c r="G70" s="134"/>
      <c r="H70" s="91"/>
      <c r="I70" s="100"/>
      <c r="J70" s="62"/>
      <c r="K70" s="62"/>
      <c r="L70" s="62"/>
      <c r="M70" s="62"/>
      <c r="N70" s="62"/>
      <c r="O70" s="62"/>
      <c r="P70" s="62"/>
      <c r="Q70" s="62"/>
      <c r="R70" s="62"/>
      <c r="S70" s="63"/>
      <c r="T70" s="69"/>
    </row>
    <row r="71" spans="1:20" s="59" customFormat="1" ht="25.5" customHeight="1" x14ac:dyDescent="0.25">
      <c r="A71" s="54" t="s">
        <v>36</v>
      </c>
      <c r="B71" s="55" t="s">
        <v>6</v>
      </c>
      <c r="C71" s="116"/>
      <c r="D71" s="88">
        <f t="shared" ref="D71" si="27">+SUM(D72:D73)</f>
        <v>0</v>
      </c>
      <c r="E71" s="88"/>
      <c r="F71" s="88">
        <f t="shared" ref="F71" si="28">+SUM(F72:F73)</f>
        <v>787</v>
      </c>
      <c r="G71" s="134"/>
      <c r="H71" s="89"/>
      <c r="I71" s="98"/>
      <c r="J71" s="57"/>
      <c r="K71" s="57"/>
      <c r="L71" s="57"/>
      <c r="M71" s="57"/>
      <c r="N71" s="57"/>
      <c r="O71" s="57"/>
      <c r="P71" s="57"/>
      <c r="Q71" s="57"/>
      <c r="R71" s="57"/>
      <c r="S71" s="58"/>
      <c r="T71" s="56"/>
    </row>
    <row r="72" spans="1:20" s="70" customFormat="1" x14ac:dyDescent="0.25">
      <c r="A72" s="67">
        <v>1</v>
      </c>
      <c r="B72" s="61" t="s">
        <v>69</v>
      </c>
      <c r="C72" s="60" t="s">
        <v>101</v>
      </c>
      <c r="D72" s="85"/>
      <c r="E72" s="85"/>
      <c r="F72" s="85">
        <v>350</v>
      </c>
      <c r="G72" s="134"/>
      <c r="H72" s="91"/>
      <c r="I72" s="100"/>
      <c r="J72" s="62"/>
      <c r="K72" s="62"/>
      <c r="L72" s="62"/>
      <c r="M72" s="62"/>
      <c r="N72" s="62"/>
      <c r="O72" s="62"/>
      <c r="P72" s="62"/>
      <c r="Q72" s="62"/>
      <c r="R72" s="62"/>
      <c r="S72" s="63"/>
      <c r="T72" s="69"/>
    </row>
    <row r="73" spans="1:20" s="70" customFormat="1" ht="25.5" customHeight="1" x14ac:dyDescent="0.25">
      <c r="A73" s="67">
        <v>2</v>
      </c>
      <c r="B73" s="61" t="s">
        <v>70</v>
      </c>
      <c r="C73" s="60" t="s">
        <v>101</v>
      </c>
      <c r="D73" s="85"/>
      <c r="E73" s="85"/>
      <c r="F73" s="85">
        <v>437</v>
      </c>
      <c r="G73" s="134"/>
      <c r="H73" s="91"/>
      <c r="I73" s="100"/>
      <c r="J73" s="62"/>
      <c r="K73" s="62"/>
      <c r="L73" s="62"/>
      <c r="M73" s="62"/>
      <c r="N73" s="62"/>
      <c r="O73" s="62"/>
      <c r="P73" s="62"/>
      <c r="Q73" s="62"/>
      <c r="R73" s="62"/>
      <c r="S73" s="63"/>
      <c r="T73" s="69"/>
    </row>
    <row r="74" spans="1:20" s="48" customFormat="1" ht="25.5" customHeight="1" x14ac:dyDescent="0.25">
      <c r="A74" s="45" t="s">
        <v>91</v>
      </c>
      <c r="B74" s="46" t="s">
        <v>71</v>
      </c>
      <c r="C74" s="45"/>
      <c r="D74" s="87">
        <f t="shared" ref="D74:F74" si="29">+D75</f>
        <v>885</v>
      </c>
      <c r="E74" s="87">
        <f t="shared" si="29"/>
        <v>1342</v>
      </c>
      <c r="F74" s="87">
        <f t="shared" si="29"/>
        <v>540</v>
      </c>
      <c r="G74" s="87"/>
      <c r="H74" s="92"/>
      <c r="I74" s="97">
        <f>+D74+E74+F74</f>
        <v>2767</v>
      </c>
      <c r="J74" s="47"/>
      <c r="K74" s="47"/>
      <c r="L74" s="47"/>
      <c r="M74" s="47"/>
      <c r="N74" s="47"/>
      <c r="O74" s="47"/>
      <c r="P74" s="47"/>
      <c r="Q74" s="47"/>
      <c r="R74" s="47"/>
      <c r="S74" s="47"/>
      <c r="T74" s="47"/>
    </row>
    <row r="75" spans="1:20" s="59" customFormat="1" ht="25.5" customHeight="1" x14ac:dyDescent="0.25">
      <c r="A75" s="54" t="s">
        <v>35</v>
      </c>
      <c r="B75" s="55" t="s">
        <v>151</v>
      </c>
      <c r="C75" s="116"/>
      <c r="D75" s="88">
        <f t="shared" ref="D75:F75" si="30">+SUM(D76:D78)</f>
        <v>885</v>
      </c>
      <c r="E75" s="88">
        <f t="shared" si="30"/>
        <v>1342</v>
      </c>
      <c r="F75" s="88">
        <f t="shared" si="30"/>
        <v>540</v>
      </c>
      <c r="G75" s="134" t="s">
        <v>142</v>
      </c>
      <c r="H75" s="89"/>
      <c r="I75" s="128"/>
      <c r="J75" s="57"/>
      <c r="K75" s="57"/>
      <c r="L75" s="57"/>
      <c r="M75" s="57"/>
      <c r="N75" s="57"/>
      <c r="O75" s="57"/>
      <c r="P75" s="57"/>
      <c r="Q75" s="57"/>
      <c r="R75" s="57"/>
      <c r="S75" s="58"/>
      <c r="T75" s="56"/>
    </row>
    <row r="76" spans="1:20" s="70" customFormat="1" ht="25.5" customHeight="1" x14ac:dyDescent="0.25">
      <c r="A76" s="67">
        <v>1</v>
      </c>
      <c r="B76" s="61" t="s">
        <v>72</v>
      </c>
      <c r="C76" s="60" t="s">
        <v>122</v>
      </c>
      <c r="D76" s="85">
        <f>400+100</f>
        <v>500</v>
      </c>
      <c r="E76" s="85">
        <f>1197-100</f>
        <v>1097</v>
      </c>
      <c r="F76" s="85"/>
      <c r="G76" s="134"/>
      <c r="H76" s="91"/>
      <c r="I76" s="100"/>
      <c r="J76" s="62"/>
      <c r="K76" s="62"/>
      <c r="L76" s="62"/>
      <c r="M76" s="62"/>
      <c r="N76" s="62"/>
      <c r="O76" s="62"/>
      <c r="P76" s="62"/>
      <c r="Q76" s="62"/>
      <c r="R76" s="62"/>
      <c r="S76" s="63"/>
      <c r="T76" s="69"/>
    </row>
    <row r="77" spans="1:20" s="70" customFormat="1" x14ac:dyDescent="0.25">
      <c r="A77" s="67">
        <v>2</v>
      </c>
      <c r="B77" s="61" t="s">
        <v>73</v>
      </c>
      <c r="C77" s="60" t="s">
        <v>122</v>
      </c>
      <c r="D77" s="85">
        <f>285+100</f>
        <v>385</v>
      </c>
      <c r="E77" s="85">
        <f>345-100</f>
        <v>245</v>
      </c>
      <c r="F77" s="85"/>
      <c r="G77" s="134"/>
      <c r="H77" s="91"/>
      <c r="I77" s="100"/>
      <c r="J77" s="62"/>
      <c r="K77" s="62"/>
      <c r="L77" s="62"/>
      <c r="M77" s="62"/>
      <c r="N77" s="62"/>
      <c r="O77" s="62"/>
      <c r="P77" s="62"/>
      <c r="Q77" s="62"/>
      <c r="R77" s="62"/>
      <c r="S77" s="63"/>
      <c r="T77" s="69"/>
    </row>
    <row r="78" spans="1:20" s="70" customFormat="1" ht="25.5" customHeight="1" x14ac:dyDescent="0.25">
      <c r="A78" s="67">
        <v>3</v>
      </c>
      <c r="B78" s="61" t="s">
        <v>74</v>
      </c>
      <c r="C78" s="60" t="s">
        <v>122</v>
      </c>
      <c r="D78" s="85"/>
      <c r="E78" s="85"/>
      <c r="F78" s="85">
        <v>540</v>
      </c>
      <c r="G78" s="134"/>
      <c r="H78" s="91"/>
      <c r="I78" s="100"/>
      <c r="J78" s="62"/>
      <c r="K78" s="62"/>
      <c r="L78" s="62"/>
      <c r="M78" s="62"/>
      <c r="N78" s="62"/>
      <c r="O78" s="62"/>
      <c r="P78" s="62"/>
      <c r="Q78" s="62"/>
      <c r="R78" s="62"/>
      <c r="S78" s="63"/>
      <c r="T78" s="69"/>
    </row>
    <row r="79" spans="1:20" s="48" customFormat="1" ht="25.5" customHeight="1" x14ac:dyDescent="0.25">
      <c r="A79" s="45" t="s">
        <v>89</v>
      </c>
      <c r="B79" s="46" t="s">
        <v>75</v>
      </c>
      <c r="C79" s="45"/>
      <c r="D79" s="87">
        <f>+D80+D82</f>
        <v>885</v>
      </c>
      <c r="E79" s="87">
        <f>+E80+E82</f>
        <v>0</v>
      </c>
      <c r="F79" s="87">
        <f>+F80+F82</f>
        <v>1882</v>
      </c>
      <c r="G79" s="87"/>
      <c r="H79" s="92"/>
      <c r="I79" s="97">
        <f>+D79+E79+F79</f>
        <v>2767</v>
      </c>
      <c r="J79" s="47"/>
      <c r="K79" s="47"/>
      <c r="L79" s="47"/>
      <c r="M79" s="47"/>
      <c r="N79" s="47"/>
      <c r="O79" s="47"/>
      <c r="P79" s="47"/>
      <c r="Q79" s="47"/>
      <c r="R79" s="47"/>
      <c r="S79" s="47"/>
      <c r="T79" s="47"/>
    </row>
    <row r="80" spans="1:20" s="59" customFormat="1" ht="25.5" customHeight="1" x14ac:dyDescent="0.25">
      <c r="A80" s="54" t="s">
        <v>35</v>
      </c>
      <c r="B80" s="55" t="s">
        <v>94</v>
      </c>
      <c r="C80" s="116"/>
      <c r="D80" s="88">
        <f>+SUM(D81:D81)</f>
        <v>885</v>
      </c>
      <c r="E80" s="88">
        <f>+SUM(E81:E81)</f>
        <v>0</v>
      </c>
      <c r="F80" s="88"/>
      <c r="G80" s="134" t="s">
        <v>141</v>
      </c>
      <c r="H80" s="89"/>
      <c r="I80" s="98"/>
      <c r="J80" s="57"/>
      <c r="K80" s="57"/>
      <c r="L80" s="57"/>
      <c r="M80" s="57"/>
      <c r="N80" s="57"/>
      <c r="O80" s="57"/>
      <c r="P80" s="57"/>
      <c r="Q80" s="57"/>
      <c r="R80" s="57"/>
      <c r="S80" s="58"/>
      <c r="T80" s="56"/>
    </row>
    <row r="81" spans="1:20" s="70" customFormat="1" ht="18.75" customHeight="1" x14ac:dyDescent="0.25">
      <c r="A81" s="67">
        <v>1</v>
      </c>
      <c r="B81" s="68" t="s">
        <v>126</v>
      </c>
      <c r="C81" s="60" t="s">
        <v>108</v>
      </c>
      <c r="D81" s="85">
        <v>885</v>
      </c>
      <c r="E81" s="85"/>
      <c r="F81" s="85"/>
      <c r="G81" s="134"/>
      <c r="H81" s="91"/>
      <c r="I81" s="100"/>
      <c r="J81" s="62"/>
      <c r="K81" s="62"/>
      <c r="L81" s="62"/>
      <c r="M81" s="62"/>
      <c r="N81" s="62"/>
      <c r="O81" s="62"/>
      <c r="P81" s="62"/>
      <c r="Q81" s="62"/>
      <c r="R81" s="62"/>
      <c r="S81" s="63"/>
      <c r="T81" s="69"/>
    </row>
    <row r="82" spans="1:20" s="59" customFormat="1" ht="25.5" customHeight="1" x14ac:dyDescent="0.25">
      <c r="A82" s="54" t="s">
        <v>36</v>
      </c>
      <c r="B82" s="55" t="s">
        <v>6</v>
      </c>
      <c r="C82" s="116"/>
      <c r="D82" s="88">
        <f t="shared" ref="D82" si="31">+SUM(D83:D85)</f>
        <v>0</v>
      </c>
      <c r="E82" s="88"/>
      <c r="F82" s="88">
        <f t="shared" ref="F82" si="32">+SUM(F83:F85)</f>
        <v>1882</v>
      </c>
      <c r="G82" s="134"/>
      <c r="H82" s="89"/>
      <c r="I82" s="98"/>
      <c r="J82" s="57"/>
      <c r="K82" s="57"/>
      <c r="L82" s="57"/>
      <c r="M82" s="57"/>
      <c r="N82" s="57"/>
      <c r="O82" s="57"/>
      <c r="P82" s="57"/>
      <c r="Q82" s="57"/>
      <c r="R82" s="57"/>
      <c r="S82" s="58"/>
      <c r="T82" s="56"/>
    </row>
    <row r="83" spans="1:20" s="70" customFormat="1" ht="19.5" customHeight="1" x14ac:dyDescent="0.25">
      <c r="A83" s="67">
        <v>1</v>
      </c>
      <c r="B83" s="68" t="s">
        <v>76</v>
      </c>
      <c r="C83" s="60" t="s">
        <v>108</v>
      </c>
      <c r="D83" s="85"/>
      <c r="E83" s="85"/>
      <c r="F83" s="85">
        <v>600</v>
      </c>
      <c r="G83" s="134"/>
      <c r="H83" s="91"/>
      <c r="I83" s="100"/>
      <c r="J83" s="62"/>
      <c r="K83" s="62"/>
      <c r="L83" s="62"/>
      <c r="M83" s="62"/>
      <c r="N83" s="62"/>
      <c r="O83" s="62"/>
      <c r="P83" s="62"/>
      <c r="Q83" s="62"/>
      <c r="R83" s="62"/>
      <c r="S83" s="63"/>
      <c r="T83" s="69"/>
    </row>
    <row r="84" spans="1:20" s="70" customFormat="1" ht="25.5" customHeight="1" x14ac:dyDescent="0.25">
      <c r="A84" s="67">
        <v>2</v>
      </c>
      <c r="B84" s="68" t="s">
        <v>77</v>
      </c>
      <c r="C84" s="60" t="s">
        <v>108</v>
      </c>
      <c r="D84" s="85"/>
      <c r="E84" s="85"/>
      <c r="F84" s="85">
        <v>1000</v>
      </c>
      <c r="G84" s="134"/>
      <c r="H84" s="91"/>
      <c r="I84" s="100"/>
      <c r="J84" s="62"/>
      <c r="K84" s="62"/>
      <c r="L84" s="62"/>
      <c r="M84" s="62"/>
      <c r="N84" s="62"/>
      <c r="O84" s="62"/>
      <c r="P84" s="62"/>
      <c r="Q84" s="62"/>
      <c r="R84" s="62"/>
      <c r="S84" s="63"/>
      <c r="T84" s="69"/>
    </row>
    <row r="85" spans="1:20" s="70" customFormat="1" ht="17.25" customHeight="1" x14ac:dyDescent="0.25">
      <c r="A85" s="67">
        <v>3</v>
      </c>
      <c r="B85" s="68" t="s">
        <v>114</v>
      </c>
      <c r="C85" s="60" t="s">
        <v>108</v>
      </c>
      <c r="D85" s="85"/>
      <c r="E85" s="85"/>
      <c r="F85" s="85">
        <v>282</v>
      </c>
      <c r="G85" s="134"/>
      <c r="H85" s="91"/>
      <c r="I85" s="100"/>
      <c r="J85" s="62"/>
      <c r="K85" s="62"/>
      <c r="L85" s="62"/>
      <c r="M85" s="62"/>
      <c r="N85" s="62"/>
      <c r="O85" s="62"/>
      <c r="P85" s="62"/>
      <c r="Q85" s="62"/>
      <c r="R85" s="62"/>
      <c r="S85" s="63"/>
      <c r="T85" s="69"/>
    </row>
    <row r="86" spans="1:20" s="48" customFormat="1" ht="25.5" customHeight="1" x14ac:dyDescent="0.25">
      <c r="A86" s="45" t="s">
        <v>90</v>
      </c>
      <c r="B86" s="46" t="s">
        <v>78</v>
      </c>
      <c r="C86" s="45"/>
      <c r="D86" s="87">
        <f t="shared" ref="D86:F86" si="33">+D87</f>
        <v>885</v>
      </c>
      <c r="E86" s="87">
        <f t="shared" si="33"/>
        <v>0</v>
      </c>
      <c r="F86" s="87">
        <f t="shared" si="33"/>
        <v>1882</v>
      </c>
      <c r="G86" s="87"/>
      <c r="H86" s="92"/>
      <c r="I86" s="97">
        <f>+D86+E86+F86</f>
        <v>2767</v>
      </c>
      <c r="J86" s="47"/>
      <c r="K86" s="47"/>
      <c r="L86" s="47"/>
      <c r="M86" s="47"/>
      <c r="N86" s="47"/>
      <c r="O86" s="47"/>
      <c r="P86" s="47"/>
      <c r="Q86" s="47"/>
      <c r="R86" s="47"/>
      <c r="S86" s="47"/>
      <c r="T86" s="47"/>
    </row>
    <row r="87" spans="1:20" s="59" customFormat="1" ht="25.5" customHeight="1" x14ac:dyDescent="0.25">
      <c r="A87" s="54" t="s">
        <v>35</v>
      </c>
      <c r="B87" s="55" t="s">
        <v>151</v>
      </c>
      <c r="C87" s="116"/>
      <c r="D87" s="88">
        <f t="shared" ref="D87:F87" si="34">+D88+D89</f>
        <v>885</v>
      </c>
      <c r="E87" s="88">
        <f t="shared" si="34"/>
        <v>0</v>
      </c>
      <c r="F87" s="88">
        <f t="shared" si="34"/>
        <v>1882</v>
      </c>
      <c r="G87" s="134" t="s">
        <v>140</v>
      </c>
      <c r="H87" s="89"/>
      <c r="I87" s="98"/>
      <c r="J87" s="57"/>
      <c r="K87" s="57"/>
      <c r="L87" s="57"/>
      <c r="M87" s="57"/>
      <c r="N87" s="57"/>
      <c r="O87" s="57"/>
      <c r="P87" s="57"/>
      <c r="Q87" s="57"/>
      <c r="R87" s="57"/>
      <c r="S87" s="58"/>
      <c r="T87" s="56"/>
    </row>
    <row r="88" spans="1:20" s="70" customFormat="1" ht="25.5" customHeight="1" x14ac:dyDescent="0.25">
      <c r="A88" s="67">
        <v>1</v>
      </c>
      <c r="B88" s="68" t="s">
        <v>109</v>
      </c>
      <c r="C88" s="60" t="s">
        <v>106</v>
      </c>
      <c r="D88" s="85">
        <v>885</v>
      </c>
      <c r="E88" s="85"/>
      <c r="F88" s="85"/>
      <c r="G88" s="134"/>
      <c r="H88" s="91"/>
      <c r="I88" s="100"/>
      <c r="J88" s="62">
        <f>885-767</f>
        <v>118</v>
      </c>
      <c r="K88" s="62"/>
      <c r="L88" s="62"/>
      <c r="M88" s="62"/>
      <c r="N88" s="62"/>
      <c r="O88" s="62"/>
      <c r="P88" s="62"/>
      <c r="Q88" s="62"/>
      <c r="R88" s="62"/>
      <c r="S88" s="63"/>
      <c r="T88" s="69"/>
    </row>
    <row r="89" spans="1:20" s="70" customFormat="1" ht="25.5" customHeight="1" x14ac:dyDescent="0.25">
      <c r="A89" s="67">
        <v>2</v>
      </c>
      <c r="B89" s="68" t="s">
        <v>123</v>
      </c>
      <c r="C89" s="60" t="s">
        <v>106</v>
      </c>
      <c r="D89" s="85">
        <v>0</v>
      </c>
      <c r="E89" s="85"/>
      <c r="F89" s="85">
        <v>1882</v>
      </c>
      <c r="G89" s="134"/>
      <c r="H89" s="91"/>
      <c r="I89" s="100"/>
      <c r="J89" s="62"/>
      <c r="K89" s="62"/>
      <c r="L89" s="62"/>
      <c r="M89" s="62"/>
      <c r="N89" s="62"/>
      <c r="O89" s="62"/>
      <c r="P89" s="62"/>
      <c r="Q89" s="62"/>
      <c r="R89" s="62"/>
      <c r="S89" s="63"/>
      <c r="T89" s="69"/>
    </row>
    <row r="90" spans="1:20" s="48" customFormat="1" ht="25.5" customHeight="1" x14ac:dyDescent="0.25">
      <c r="A90" s="45" t="s">
        <v>92</v>
      </c>
      <c r="B90" s="46" t="s">
        <v>79</v>
      </c>
      <c r="C90" s="45"/>
      <c r="D90" s="87">
        <f t="shared" ref="D90:F90" si="35">+D91+D96</f>
        <v>1684</v>
      </c>
      <c r="E90" s="87">
        <f t="shared" si="35"/>
        <v>2196</v>
      </c>
      <c r="F90" s="87">
        <f t="shared" si="35"/>
        <v>3450</v>
      </c>
      <c r="G90" s="87"/>
      <c r="H90" s="92"/>
      <c r="I90" s="97">
        <f>+D90+E90+F90</f>
        <v>7330</v>
      </c>
      <c r="J90" s="75" t="e">
        <f>+E90+#REF!</f>
        <v>#REF!</v>
      </c>
      <c r="K90" s="47"/>
      <c r="L90" s="47"/>
      <c r="M90" s="47"/>
      <c r="N90" s="47"/>
      <c r="O90" s="47"/>
      <c r="P90" s="47"/>
      <c r="Q90" s="47"/>
      <c r="R90" s="47"/>
      <c r="S90" s="47"/>
      <c r="T90" s="47"/>
    </row>
    <row r="91" spans="1:20" s="59" customFormat="1" ht="25.5" customHeight="1" x14ac:dyDescent="0.25">
      <c r="A91" s="54" t="s">
        <v>35</v>
      </c>
      <c r="B91" s="55" t="s">
        <v>151</v>
      </c>
      <c r="C91" s="116"/>
      <c r="D91" s="88">
        <f t="shared" ref="D91:F91" si="36">+SUM(D92:D95)</f>
        <v>1684</v>
      </c>
      <c r="E91" s="88">
        <f t="shared" si="36"/>
        <v>2196</v>
      </c>
      <c r="F91" s="88">
        <f t="shared" si="36"/>
        <v>0</v>
      </c>
      <c r="G91" s="134" t="s">
        <v>139</v>
      </c>
      <c r="H91" s="89"/>
      <c r="I91" s="98"/>
      <c r="J91" s="57">
        <v>1684000000</v>
      </c>
      <c r="K91" s="57"/>
      <c r="L91" s="57"/>
      <c r="M91" s="57"/>
      <c r="N91" s="57"/>
      <c r="O91" s="57"/>
      <c r="P91" s="57"/>
      <c r="Q91" s="57"/>
      <c r="R91" s="57"/>
      <c r="S91" s="58"/>
      <c r="T91" s="56"/>
    </row>
    <row r="92" spans="1:20" s="70" customFormat="1" ht="25.5" customHeight="1" x14ac:dyDescent="0.25">
      <c r="A92" s="67">
        <v>1</v>
      </c>
      <c r="B92" s="68" t="s">
        <v>107</v>
      </c>
      <c r="C92" s="60" t="s">
        <v>110</v>
      </c>
      <c r="D92" s="85">
        <v>400</v>
      </c>
      <c r="E92" s="85">
        <v>550</v>
      </c>
      <c r="F92" s="85"/>
      <c r="G92" s="134"/>
      <c r="H92" s="91"/>
      <c r="I92" s="100"/>
      <c r="J92" s="62">
        <f>+J91-D91</f>
        <v>1683998316</v>
      </c>
      <c r="K92" s="62"/>
      <c r="L92" s="62"/>
      <c r="M92" s="62"/>
      <c r="N92" s="62"/>
      <c r="O92" s="62"/>
      <c r="P92" s="62"/>
      <c r="Q92" s="62"/>
      <c r="R92" s="62"/>
      <c r="S92" s="63"/>
      <c r="T92" s="69"/>
    </row>
    <row r="93" spans="1:20" s="70" customFormat="1" x14ac:dyDescent="0.25">
      <c r="A93" s="67">
        <v>2</v>
      </c>
      <c r="B93" s="68" t="s">
        <v>80</v>
      </c>
      <c r="C93" s="60" t="s">
        <v>110</v>
      </c>
      <c r="D93" s="85">
        <v>450</v>
      </c>
      <c r="E93" s="85">
        <v>550</v>
      </c>
      <c r="F93" s="85"/>
      <c r="G93" s="134"/>
      <c r="H93" s="91"/>
      <c r="I93" s="100"/>
      <c r="J93" s="62">
        <f>+J91-D91</f>
        <v>1683998316</v>
      </c>
      <c r="K93" s="62"/>
      <c r="L93" s="62"/>
      <c r="M93" s="62"/>
      <c r="N93" s="62"/>
      <c r="O93" s="62"/>
      <c r="P93" s="62"/>
      <c r="Q93" s="62"/>
      <c r="R93" s="62"/>
      <c r="S93" s="63"/>
      <c r="T93" s="69"/>
    </row>
    <row r="94" spans="1:20" s="70" customFormat="1" x14ac:dyDescent="0.25">
      <c r="A94" s="67">
        <v>3</v>
      </c>
      <c r="B94" s="68" t="s">
        <v>81</v>
      </c>
      <c r="C94" s="60" t="s">
        <v>110</v>
      </c>
      <c r="D94" s="85">
        <v>350</v>
      </c>
      <c r="E94" s="85">
        <v>550</v>
      </c>
      <c r="F94" s="85"/>
      <c r="G94" s="134"/>
      <c r="H94" s="91"/>
      <c r="I94" s="100"/>
      <c r="J94" s="62">
        <v>7330000000</v>
      </c>
      <c r="K94" s="62"/>
      <c r="L94" s="62"/>
      <c r="M94" s="62"/>
      <c r="N94" s="62"/>
      <c r="O94" s="62"/>
      <c r="P94" s="62"/>
      <c r="Q94" s="62"/>
      <c r="R94" s="62"/>
      <c r="S94" s="63"/>
      <c r="T94" s="69"/>
    </row>
    <row r="95" spans="1:20" s="70" customFormat="1" x14ac:dyDescent="0.25">
      <c r="A95" s="67">
        <v>4</v>
      </c>
      <c r="B95" s="68" t="s">
        <v>105</v>
      </c>
      <c r="C95" s="60" t="s">
        <v>110</v>
      </c>
      <c r="D95" s="85">
        <v>484</v>
      </c>
      <c r="E95" s="85">
        <v>546</v>
      </c>
      <c r="F95" s="85"/>
      <c r="G95" s="134"/>
      <c r="H95" s="91"/>
      <c r="I95" s="100"/>
      <c r="J95" s="62">
        <f>+J94-J91</f>
        <v>5646000000</v>
      </c>
      <c r="K95" s="62"/>
      <c r="L95" s="62"/>
      <c r="M95" s="62"/>
      <c r="N95" s="62"/>
      <c r="O95" s="62"/>
      <c r="P95" s="62"/>
      <c r="Q95" s="62"/>
      <c r="R95" s="62"/>
      <c r="S95" s="63"/>
      <c r="T95" s="69"/>
    </row>
    <row r="96" spans="1:20" s="59" customFormat="1" ht="25.5" customHeight="1" x14ac:dyDescent="0.25">
      <c r="A96" s="54" t="s">
        <v>36</v>
      </c>
      <c r="B96" s="55" t="s">
        <v>6</v>
      </c>
      <c r="C96" s="116"/>
      <c r="D96" s="88"/>
      <c r="E96" s="88">
        <f t="shared" ref="E96:F96" si="37">+SUM(E97:E100)</f>
        <v>0</v>
      </c>
      <c r="F96" s="88">
        <f t="shared" si="37"/>
        <v>3450</v>
      </c>
      <c r="G96" s="134"/>
      <c r="H96" s="89"/>
      <c r="I96" s="98"/>
      <c r="J96" s="57">
        <f>+J95-E90</f>
        <v>5645997804</v>
      </c>
      <c r="K96" s="57"/>
      <c r="L96" s="57"/>
      <c r="M96" s="57"/>
      <c r="N96" s="57"/>
      <c r="O96" s="57"/>
      <c r="P96" s="57"/>
      <c r="Q96" s="57"/>
      <c r="R96" s="57"/>
      <c r="S96" s="58"/>
      <c r="T96" s="56"/>
    </row>
    <row r="97" spans="1:20" s="70" customFormat="1" ht="33" x14ac:dyDescent="0.25">
      <c r="A97" s="67">
        <v>1</v>
      </c>
      <c r="B97" s="68" t="s">
        <v>112</v>
      </c>
      <c r="C97" s="60" t="s">
        <v>110</v>
      </c>
      <c r="D97" s="85"/>
      <c r="E97" s="85"/>
      <c r="F97" s="85">
        <v>1000</v>
      </c>
      <c r="G97" s="134"/>
      <c r="H97" s="91"/>
      <c r="I97" s="100"/>
      <c r="J97" s="62">
        <f>+E90+D90</f>
        <v>3880</v>
      </c>
      <c r="K97" s="62"/>
      <c r="L97" s="62"/>
      <c r="M97" s="62"/>
      <c r="N97" s="62"/>
      <c r="O97" s="62"/>
      <c r="P97" s="62"/>
      <c r="Q97" s="62"/>
      <c r="R97" s="62"/>
      <c r="S97" s="63"/>
      <c r="T97" s="69"/>
    </row>
    <row r="98" spans="1:20" s="70" customFormat="1" ht="16.5" customHeight="1" x14ac:dyDescent="0.25">
      <c r="A98" s="67">
        <v>2</v>
      </c>
      <c r="B98" s="68" t="s">
        <v>82</v>
      </c>
      <c r="C98" s="60" t="s">
        <v>110</v>
      </c>
      <c r="D98" s="85"/>
      <c r="E98" s="85"/>
      <c r="F98" s="85">
        <v>1150</v>
      </c>
      <c r="G98" s="134"/>
      <c r="H98" s="91"/>
      <c r="I98" s="100"/>
      <c r="J98" s="62">
        <f>2767*12+7330+2285</f>
        <v>42819</v>
      </c>
      <c r="K98" s="62"/>
      <c r="L98" s="62"/>
      <c r="M98" s="62"/>
      <c r="N98" s="62"/>
      <c r="O98" s="62"/>
      <c r="P98" s="62"/>
      <c r="Q98" s="62"/>
      <c r="R98" s="62"/>
      <c r="S98" s="63"/>
      <c r="T98" s="69"/>
    </row>
    <row r="99" spans="1:20" s="70" customFormat="1" ht="18.75" customHeight="1" x14ac:dyDescent="0.25">
      <c r="A99" s="67">
        <v>3</v>
      </c>
      <c r="B99" s="68" t="s">
        <v>124</v>
      </c>
      <c r="C99" s="60" t="s">
        <v>110</v>
      </c>
      <c r="D99" s="85"/>
      <c r="E99" s="85"/>
      <c r="F99" s="85">
        <v>600</v>
      </c>
      <c r="G99" s="134"/>
      <c r="H99" s="91"/>
      <c r="I99" s="100"/>
      <c r="J99" s="62"/>
      <c r="K99" s="62"/>
      <c r="L99" s="62"/>
      <c r="M99" s="62"/>
      <c r="N99" s="62"/>
      <c r="O99" s="62"/>
      <c r="P99" s="62"/>
      <c r="Q99" s="62"/>
      <c r="R99" s="62"/>
      <c r="S99" s="63"/>
      <c r="T99" s="69"/>
    </row>
    <row r="100" spans="1:20" s="70" customFormat="1" ht="19.5" customHeight="1" x14ac:dyDescent="0.25">
      <c r="A100" s="67">
        <v>4</v>
      </c>
      <c r="B100" s="68" t="s">
        <v>113</v>
      </c>
      <c r="C100" s="60" t="s">
        <v>110</v>
      </c>
      <c r="D100" s="85"/>
      <c r="E100" s="85"/>
      <c r="F100" s="85">
        <v>700</v>
      </c>
      <c r="G100" s="134"/>
      <c r="H100" s="91"/>
      <c r="I100" s="100"/>
      <c r="J100" s="62"/>
      <c r="K100" s="62"/>
      <c r="L100" s="62"/>
      <c r="M100" s="62"/>
      <c r="N100" s="62"/>
      <c r="O100" s="62"/>
      <c r="P100" s="62"/>
      <c r="Q100" s="62"/>
      <c r="R100" s="62"/>
      <c r="S100" s="63"/>
      <c r="T100" s="69"/>
    </row>
    <row r="101" spans="1:20" s="48" customFormat="1" ht="25.5" customHeight="1" x14ac:dyDescent="0.25">
      <c r="A101" s="45" t="s">
        <v>104</v>
      </c>
      <c r="B101" s="46" t="s">
        <v>103</v>
      </c>
      <c r="C101" s="45"/>
      <c r="D101" s="87">
        <f>+D102</f>
        <v>2285</v>
      </c>
      <c r="E101" s="87">
        <f t="shared" ref="E101:F101" si="38">+E102</f>
        <v>0</v>
      </c>
      <c r="F101" s="87">
        <f t="shared" si="38"/>
        <v>0</v>
      </c>
      <c r="G101" s="87"/>
      <c r="H101" s="92"/>
      <c r="I101" s="97">
        <f>+D101+E101+F101</f>
        <v>2285</v>
      </c>
      <c r="J101" s="47"/>
      <c r="K101" s="47"/>
      <c r="L101" s="47"/>
      <c r="M101" s="47"/>
      <c r="N101" s="47"/>
      <c r="O101" s="47"/>
      <c r="P101" s="47"/>
      <c r="Q101" s="47"/>
      <c r="R101" s="47"/>
      <c r="S101" s="47"/>
      <c r="T101" s="47"/>
    </row>
    <row r="102" spans="1:20" s="83" customFormat="1" x14ac:dyDescent="0.25">
      <c r="A102" s="79"/>
      <c r="B102" s="80" t="s">
        <v>5</v>
      </c>
      <c r="C102" s="79"/>
      <c r="D102" s="84">
        <f>+SUM(D103:D105)</f>
        <v>2285</v>
      </c>
      <c r="E102" s="84"/>
      <c r="F102" s="84"/>
      <c r="G102" s="135" t="s">
        <v>138</v>
      </c>
      <c r="H102" s="93"/>
      <c r="I102" s="102"/>
      <c r="J102" s="82"/>
      <c r="K102" s="82"/>
      <c r="L102" s="82"/>
      <c r="M102" s="82"/>
      <c r="N102" s="82"/>
      <c r="O102" s="82"/>
      <c r="P102" s="82"/>
      <c r="Q102" s="82"/>
      <c r="R102" s="82"/>
      <c r="S102" s="82"/>
      <c r="T102" s="82"/>
    </row>
    <row r="103" spans="1:20" s="70" customFormat="1" x14ac:dyDescent="0.25">
      <c r="A103" s="67">
        <v>1</v>
      </c>
      <c r="B103" s="68" t="s">
        <v>116</v>
      </c>
      <c r="C103" s="60" t="s">
        <v>119</v>
      </c>
      <c r="D103" s="85">
        <v>300</v>
      </c>
      <c r="E103" s="85"/>
      <c r="F103" s="85"/>
      <c r="G103" s="135"/>
      <c r="H103" s="91"/>
      <c r="I103" s="100"/>
      <c r="J103" s="62"/>
      <c r="K103" s="62"/>
      <c r="L103" s="62"/>
      <c r="M103" s="62"/>
      <c r="N103" s="62"/>
      <c r="O103" s="62"/>
      <c r="P103" s="62"/>
      <c r="Q103" s="62"/>
      <c r="R103" s="62"/>
      <c r="S103" s="63"/>
      <c r="T103" s="69"/>
    </row>
    <row r="104" spans="1:20" s="70" customFormat="1" x14ac:dyDescent="0.25">
      <c r="A104" s="67">
        <v>2</v>
      </c>
      <c r="B104" s="68" t="s">
        <v>117</v>
      </c>
      <c r="C104" s="60" t="s">
        <v>119</v>
      </c>
      <c r="D104" s="85">
        <v>1100</v>
      </c>
      <c r="E104" s="85"/>
      <c r="F104" s="85"/>
      <c r="G104" s="135"/>
      <c r="H104" s="91"/>
      <c r="I104" s="100"/>
      <c r="J104" s="62"/>
      <c r="K104" s="62"/>
      <c r="L104" s="62"/>
      <c r="M104" s="62"/>
      <c r="N104" s="62"/>
      <c r="O104" s="62"/>
      <c r="P104" s="62"/>
      <c r="Q104" s="62"/>
      <c r="R104" s="62"/>
      <c r="S104" s="63"/>
      <c r="T104" s="69"/>
    </row>
    <row r="105" spans="1:20" s="70" customFormat="1" ht="25.5" customHeight="1" x14ac:dyDescent="0.25">
      <c r="A105" s="67">
        <v>3</v>
      </c>
      <c r="B105" s="68" t="s">
        <v>118</v>
      </c>
      <c r="C105" s="60" t="s">
        <v>119</v>
      </c>
      <c r="D105" s="85">
        <v>885</v>
      </c>
      <c r="E105" s="85"/>
      <c r="F105" s="85"/>
      <c r="G105" s="135"/>
      <c r="H105" s="91"/>
      <c r="I105" s="100"/>
      <c r="J105" s="62"/>
      <c r="K105" s="62"/>
      <c r="L105" s="62"/>
      <c r="M105" s="62"/>
      <c r="N105" s="62"/>
      <c r="O105" s="62"/>
      <c r="P105" s="62"/>
      <c r="Q105" s="62"/>
      <c r="R105" s="62"/>
      <c r="S105" s="63"/>
      <c r="T105" s="69"/>
    </row>
    <row r="106" spans="1:20" x14ac:dyDescent="0.25">
      <c r="E106" s="133"/>
      <c r="F106" s="133"/>
      <c r="G106" s="133"/>
      <c r="H106" s="133"/>
      <c r="I106" s="115"/>
      <c r="J106" s="115"/>
      <c r="K106" s="72" t="e">
        <f>+#REF!-#REF!</f>
        <v>#REF!</v>
      </c>
      <c r="L106" s="115"/>
      <c r="M106" s="115"/>
      <c r="N106" s="115"/>
      <c r="O106" s="115"/>
      <c r="P106" s="115"/>
      <c r="Q106" s="115"/>
      <c r="R106" s="115"/>
      <c r="S106" s="115"/>
      <c r="T106" s="115"/>
    </row>
    <row r="107" spans="1:20" x14ac:dyDescent="0.25">
      <c r="B107" s="133"/>
      <c r="C107" s="133"/>
      <c r="E107" s="133"/>
      <c r="F107" s="133"/>
      <c r="G107" s="133"/>
      <c r="H107" s="133"/>
      <c r="I107" s="115"/>
      <c r="J107" s="115"/>
      <c r="K107" s="115"/>
      <c r="L107" s="115"/>
      <c r="M107" s="115"/>
      <c r="N107" s="115"/>
      <c r="O107" s="115"/>
      <c r="P107" s="115"/>
      <c r="Q107" s="115"/>
      <c r="R107" s="115"/>
      <c r="S107" s="115"/>
      <c r="T107" s="115"/>
    </row>
    <row r="108" spans="1:20" x14ac:dyDescent="0.25">
      <c r="B108" s="49"/>
      <c r="C108" s="49"/>
      <c r="E108" s="49"/>
      <c r="F108" s="49"/>
      <c r="G108" s="49"/>
      <c r="H108" s="49"/>
      <c r="I108" s="49"/>
      <c r="J108" s="49">
        <f>6+7+5.5+4.5+6+5+5</f>
        <v>39</v>
      </c>
      <c r="K108" s="49"/>
      <c r="L108" s="49"/>
      <c r="M108" s="49"/>
      <c r="N108" s="49"/>
      <c r="O108" s="49"/>
      <c r="P108" s="49"/>
      <c r="Q108" s="49"/>
      <c r="R108" s="49"/>
      <c r="S108" s="49"/>
      <c r="T108" s="49"/>
    </row>
    <row r="109" spans="1:20" x14ac:dyDescent="0.25">
      <c r="B109" s="49"/>
      <c r="C109" s="49"/>
      <c r="E109" s="49"/>
      <c r="F109" s="49"/>
      <c r="G109" s="49"/>
      <c r="H109" s="49"/>
      <c r="I109" s="49"/>
      <c r="J109" s="49"/>
      <c r="K109" s="49"/>
      <c r="L109" s="49"/>
      <c r="M109" s="49"/>
      <c r="N109" s="49"/>
      <c r="O109" s="49"/>
      <c r="P109" s="49"/>
      <c r="Q109" s="49"/>
      <c r="R109" s="49"/>
      <c r="S109" s="49"/>
      <c r="T109" s="49"/>
    </row>
    <row r="110" spans="1:20" x14ac:dyDescent="0.25">
      <c r="B110" s="49"/>
      <c r="C110" s="49"/>
      <c r="E110" s="49"/>
      <c r="F110" s="49"/>
      <c r="G110" s="49"/>
      <c r="H110" s="49"/>
      <c r="I110" s="49"/>
      <c r="J110" s="49"/>
      <c r="K110" s="49"/>
      <c r="L110" s="49"/>
      <c r="M110" s="49"/>
      <c r="N110" s="49"/>
      <c r="O110" s="49"/>
      <c r="P110" s="49"/>
      <c r="Q110" s="49"/>
      <c r="R110" s="49"/>
      <c r="S110" s="49"/>
      <c r="T110" s="49"/>
    </row>
    <row r="111" spans="1:20" x14ac:dyDescent="0.25">
      <c r="B111" s="49"/>
      <c r="C111" s="49"/>
      <c r="E111" s="49"/>
      <c r="F111" s="49"/>
      <c r="G111" s="49"/>
      <c r="H111" s="49"/>
      <c r="I111" s="49"/>
      <c r="J111" s="49"/>
      <c r="K111" s="49"/>
      <c r="L111" s="49"/>
      <c r="M111" s="49"/>
      <c r="N111" s="49"/>
      <c r="O111" s="49"/>
      <c r="P111" s="49"/>
      <c r="Q111" s="49"/>
      <c r="R111" s="49"/>
      <c r="S111" s="49"/>
      <c r="T111" s="49"/>
    </row>
    <row r="112" spans="1:20" x14ac:dyDescent="0.25">
      <c r="B112" s="133"/>
      <c r="C112" s="133"/>
      <c r="E112" s="133"/>
      <c r="F112" s="133"/>
      <c r="G112" s="133"/>
      <c r="H112" s="133"/>
      <c r="I112" s="115"/>
      <c r="J112" s="115"/>
      <c r="K112" s="115"/>
      <c r="L112" s="115"/>
      <c r="M112" s="115"/>
      <c r="N112" s="115"/>
      <c r="O112" s="115"/>
      <c r="P112" s="115"/>
      <c r="Q112" s="115"/>
      <c r="R112" s="115"/>
      <c r="S112" s="115"/>
      <c r="T112" s="115"/>
    </row>
  </sheetData>
  <mergeCells count="31">
    <mergeCell ref="H8:H9"/>
    <mergeCell ref="D8:F8"/>
    <mergeCell ref="C1:H1"/>
    <mergeCell ref="C2:H2"/>
    <mergeCell ref="A4:H4"/>
    <mergeCell ref="A5:H5"/>
    <mergeCell ref="A6:H6"/>
    <mergeCell ref="E7:H7"/>
    <mergeCell ref="G47:G55"/>
    <mergeCell ref="A8:A9"/>
    <mergeCell ref="B8:B9"/>
    <mergeCell ref="C8:C9"/>
    <mergeCell ref="G8:G9"/>
    <mergeCell ref="G12:G17"/>
    <mergeCell ref="G19:G22"/>
    <mergeCell ref="G24:G28"/>
    <mergeCell ref="G30:G36"/>
    <mergeCell ref="G38:G45"/>
    <mergeCell ref="B112:C112"/>
    <mergeCell ref="E112:H112"/>
    <mergeCell ref="G57:G61"/>
    <mergeCell ref="G63:G66"/>
    <mergeCell ref="G68:G73"/>
    <mergeCell ref="G75:G78"/>
    <mergeCell ref="G80:G85"/>
    <mergeCell ref="G87:G89"/>
    <mergeCell ref="G91:G100"/>
    <mergeCell ref="G102:G105"/>
    <mergeCell ref="E106:H106"/>
    <mergeCell ref="B107:C107"/>
    <mergeCell ref="E107:H107"/>
  </mergeCells>
  <pageMargins left="0.5" right="0.2" top="0.4" bottom="0.3" header="0.3" footer="0.3"/>
  <pageSetup paperSize="9" scale="83" orientation="landscape" blackAndWhite="1" r:id="rId1"/>
  <rowBreaks count="1" manualBreakCount="1">
    <brk id="105" max="25" man="1"/>
  </rowBreaks>
  <colBreaks count="1" manualBreakCount="1">
    <brk id="8" max="104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12"/>
  <sheetViews>
    <sheetView view="pageBreakPreview" topLeftCell="A4" zoomScale="76" zoomScaleNormal="85" zoomScaleSheetLayoutView="76" workbookViewId="0">
      <selection activeCell="H11" sqref="H11"/>
    </sheetView>
  </sheetViews>
  <sheetFormatPr defaultRowHeight="16.5" x14ac:dyDescent="0.25"/>
  <cols>
    <col min="1" max="1" width="5.42578125" style="5" customWidth="1"/>
    <col min="2" max="2" width="81.5703125" style="5" customWidth="1"/>
    <col min="3" max="3" width="17.28515625" style="5" customWidth="1"/>
    <col min="4" max="4" width="11.42578125" style="5" customWidth="1"/>
    <col min="5" max="5" width="14.42578125" style="5" customWidth="1"/>
    <col min="6" max="6" width="19.42578125" style="5" customWidth="1"/>
    <col min="7" max="7" width="15.140625" style="5" customWidth="1"/>
    <col min="8" max="8" width="17.28515625" style="5" customWidth="1"/>
    <col min="9" max="9" width="19.5703125" style="5" bestFit="1" customWidth="1"/>
    <col min="10" max="10" width="20.85546875" style="5" bestFit="1" customWidth="1"/>
    <col min="11" max="15" width="17.7109375" style="5" customWidth="1"/>
    <col min="16" max="16" width="17.140625" style="5" bestFit="1" customWidth="1"/>
    <col min="17" max="17" width="18.140625" style="5" bestFit="1" customWidth="1"/>
    <col min="18" max="18" width="16.7109375" style="5" bestFit="1" customWidth="1"/>
    <col min="19" max="19" width="15.28515625" style="5" bestFit="1" customWidth="1"/>
    <col min="20" max="20" width="21.5703125" style="5" bestFit="1" customWidth="1"/>
    <col min="21" max="21" width="18.5703125" style="5" bestFit="1" customWidth="1"/>
    <col min="22" max="16384" width="9.140625" style="5"/>
  </cols>
  <sheetData>
    <row r="1" spans="1:24" hidden="1" x14ac:dyDescent="0.25">
      <c r="A1" s="49" t="s">
        <v>111</v>
      </c>
      <c r="B1" s="49"/>
      <c r="C1" s="133" t="s">
        <v>16</v>
      </c>
      <c r="D1" s="133"/>
      <c r="E1" s="133"/>
      <c r="F1" s="133"/>
      <c r="G1" s="133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</row>
    <row r="2" spans="1:24" hidden="1" x14ac:dyDescent="0.25">
      <c r="A2" s="49" t="s">
        <v>115</v>
      </c>
      <c r="B2" s="49"/>
      <c r="C2" s="133" t="s">
        <v>17</v>
      </c>
      <c r="D2" s="133"/>
      <c r="E2" s="133"/>
      <c r="F2" s="133"/>
      <c r="G2" s="133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</row>
    <row r="3" spans="1:24" hidden="1" x14ac:dyDescent="0.25"/>
    <row r="4" spans="1:24" x14ac:dyDescent="0.25">
      <c r="A4" s="133" t="s">
        <v>135</v>
      </c>
      <c r="B4" s="133"/>
      <c r="C4" s="133"/>
      <c r="D4" s="133"/>
      <c r="E4" s="133"/>
      <c r="F4" s="133"/>
      <c r="G4" s="133"/>
    </row>
    <row r="5" spans="1:24" ht="32.25" customHeight="1" x14ac:dyDescent="0.25">
      <c r="A5" s="137" t="s">
        <v>134</v>
      </c>
      <c r="B5" s="137"/>
      <c r="C5" s="137"/>
      <c r="D5" s="137"/>
      <c r="E5" s="137"/>
      <c r="F5" s="137"/>
      <c r="G5" s="137"/>
      <c r="H5" s="113"/>
      <c r="I5" s="113"/>
      <c r="J5" s="113"/>
      <c r="K5" s="113"/>
      <c r="L5" s="113"/>
      <c r="M5" s="113"/>
      <c r="N5" s="113"/>
      <c r="O5" s="113"/>
      <c r="P5" s="113"/>
      <c r="Q5" s="113"/>
      <c r="R5" s="113"/>
      <c r="S5" s="113"/>
      <c r="T5" s="52"/>
      <c r="U5" s="52"/>
      <c r="V5" s="52"/>
      <c r="W5" s="52"/>
      <c r="X5" s="52"/>
    </row>
    <row r="6" spans="1:24" ht="16.5" customHeight="1" x14ac:dyDescent="0.25">
      <c r="A6" s="138" t="s">
        <v>153</v>
      </c>
      <c r="B6" s="138"/>
      <c r="C6" s="138"/>
      <c r="D6" s="138"/>
      <c r="E6" s="138"/>
      <c r="F6" s="138"/>
      <c r="G6" s="138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2"/>
      <c r="U6" s="52"/>
      <c r="V6" s="52"/>
      <c r="W6" s="52"/>
      <c r="X6" s="52"/>
    </row>
    <row r="7" spans="1:24" x14ac:dyDescent="0.25">
      <c r="A7" s="114"/>
      <c r="B7" s="114"/>
      <c r="C7" s="114"/>
      <c r="D7" s="114"/>
      <c r="E7" s="139" t="s">
        <v>128</v>
      </c>
      <c r="F7" s="139"/>
      <c r="G7" s="139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2"/>
      <c r="U7" s="52"/>
      <c r="V7" s="52"/>
      <c r="W7" s="52"/>
      <c r="X7" s="52"/>
    </row>
    <row r="8" spans="1:24" ht="38.25" customHeight="1" x14ac:dyDescent="0.25">
      <c r="A8" s="136" t="s">
        <v>0</v>
      </c>
      <c r="B8" s="136" t="s">
        <v>1</v>
      </c>
      <c r="C8" s="136" t="s">
        <v>2</v>
      </c>
      <c r="D8" s="136" t="s">
        <v>129</v>
      </c>
      <c r="E8" s="136"/>
      <c r="F8" s="146" t="s">
        <v>136</v>
      </c>
      <c r="G8" s="136" t="s">
        <v>8</v>
      </c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</row>
    <row r="9" spans="1:24" ht="53.25" customHeight="1" x14ac:dyDescent="0.25">
      <c r="A9" s="136"/>
      <c r="B9" s="136"/>
      <c r="C9" s="136"/>
      <c r="D9" s="112" t="s">
        <v>5</v>
      </c>
      <c r="E9" s="112" t="s">
        <v>6</v>
      </c>
      <c r="F9" s="147"/>
      <c r="G9" s="136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</row>
    <row r="10" spans="1:24" x14ac:dyDescent="0.25">
      <c r="A10" s="111"/>
      <c r="B10" s="111" t="s">
        <v>102</v>
      </c>
      <c r="C10" s="111"/>
      <c r="D10" s="86">
        <f>+D11+D18+D23+D29+D37+D46+D56+D62+D67+D74+D79+D86+D90+D96+D101</f>
        <v>14589</v>
      </c>
      <c r="E10" s="86">
        <f>+E11+E18+E23+E29+E37+E46+E56+E62+E67+E74+E79+E86+E90+E101</f>
        <v>28230</v>
      </c>
      <c r="F10" s="86"/>
      <c r="G10" s="86" t="s">
        <v>130</v>
      </c>
      <c r="H10" s="96">
        <f>+E10+D10</f>
        <v>42819</v>
      </c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</row>
    <row r="11" spans="1:24" s="48" customFormat="1" x14ac:dyDescent="0.25">
      <c r="A11" s="45" t="s">
        <v>9</v>
      </c>
      <c r="B11" s="46" t="s">
        <v>37</v>
      </c>
      <c r="C11" s="45"/>
      <c r="D11" s="87">
        <f t="shared" ref="D11:G11" si="0">+D12+D14</f>
        <v>885</v>
      </c>
      <c r="E11" s="87">
        <f t="shared" si="0"/>
        <v>1882</v>
      </c>
      <c r="F11" s="87"/>
      <c r="G11" s="87">
        <f t="shared" si="0"/>
        <v>0</v>
      </c>
      <c r="H11" s="9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</row>
    <row r="12" spans="1:24" s="59" customFormat="1" ht="25.5" customHeight="1" x14ac:dyDescent="0.25">
      <c r="A12" s="54" t="s">
        <v>35</v>
      </c>
      <c r="B12" s="55" t="s">
        <v>5</v>
      </c>
      <c r="C12" s="111"/>
      <c r="D12" s="88">
        <f>+SUM(D13:D13)</f>
        <v>885</v>
      </c>
      <c r="E12" s="88">
        <f>+SUM(E13:E13)</f>
        <v>0</v>
      </c>
      <c r="F12" s="140" t="s">
        <v>137</v>
      </c>
      <c r="G12" s="89"/>
      <c r="H12" s="98"/>
      <c r="I12" s="57"/>
      <c r="J12" s="57"/>
      <c r="K12" s="57"/>
      <c r="L12" s="57"/>
      <c r="M12" s="57"/>
      <c r="N12" s="57"/>
      <c r="O12" s="57"/>
      <c r="P12" s="57"/>
      <c r="Q12" s="57"/>
      <c r="R12" s="58"/>
      <c r="S12" s="56"/>
      <c r="T12" s="59">
        <v>1882000000</v>
      </c>
      <c r="U12" s="59">
        <f>+E12-T12</f>
        <v>-1882000000</v>
      </c>
    </row>
    <row r="13" spans="1:24" s="66" customFormat="1" ht="25.5" customHeight="1" x14ac:dyDescent="0.25">
      <c r="A13" s="60">
        <v>1</v>
      </c>
      <c r="B13" s="61" t="s">
        <v>38</v>
      </c>
      <c r="C13" s="60" t="s">
        <v>120</v>
      </c>
      <c r="D13" s="85">
        <v>885</v>
      </c>
      <c r="E13" s="85"/>
      <c r="F13" s="141"/>
      <c r="G13" s="90"/>
      <c r="H13" s="99">
        <f>+A13+A17+A22+A25+A28+A32+A36+A42+A45+A51+A55+A58+A61+A66+A70+A73+A78+A81+A85+A89+A95+A100+A105</f>
        <v>58</v>
      </c>
      <c r="I13" s="62" t="e">
        <f>+#REF!+E13+#REF!+D13</f>
        <v>#REF!</v>
      </c>
      <c r="J13" s="62">
        <f>+E13+D13</f>
        <v>885</v>
      </c>
      <c r="K13" s="62" t="e">
        <f>+#REF!+#REF!</f>
        <v>#REF!</v>
      </c>
      <c r="L13" s="62"/>
      <c r="M13" s="62"/>
      <c r="N13" s="62"/>
      <c r="O13" s="62"/>
      <c r="P13" s="62" t="e">
        <f>+#REF!+E13+#REF!+D13</f>
        <v>#REF!</v>
      </c>
      <c r="Q13" s="62" t="e">
        <f>+#REF!-R13</f>
        <v>#REF!</v>
      </c>
      <c r="R13" s="63" t="e">
        <f>+#REF!*0.1</f>
        <v>#REF!</v>
      </c>
      <c r="S13" s="62">
        <f>+D13+E13</f>
        <v>885</v>
      </c>
      <c r="T13" s="64">
        <f>+E13+D13</f>
        <v>885</v>
      </c>
      <c r="U13" s="65">
        <f>+U12/7</f>
        <v>-268857142.85714287</v>
      </c>
    </row>
    <row r="14" spans="1:24" s="59" customFormat="1" ht="25.5" customHeight="1" x14ac:dyDescent="0.25">
      <c r="A14" s="54" t="s">
        <v>36</v>
      </c>
      <c r="B14" s="55" t="s">
        <v>6</v>
      </c>
      <c r="C14" s="111"/>
      <c r="D14" s="88">
        <f t="shared" ref="D14:E14" si="1">+SUM(D15:D17)</f>
        <v>0</v>
      </c>
      <c r="E14" s="88">
        <f t="shared" si="1"/>
        <v>1882</v>
      </c>
      <c r="F14" s="141"/>
      <c r="G14" s="89"/>
      <c r="H14" s="98"/>
      <c r="I14" s="57" t="e">
        <f>+#REF!+E14+#REF!+D14</f>
        <v>#REF!</v>
      </c>
      <c r="J14" s="57">
        <f>+E14+D14</f>
        <v>1882</v>
      </c>
      <c r="K14" s="57" t="e">
        <f>+#REF!+#REF!</f>
        <v>#REF!</v>
      </c>
      <c r="L14" s="57"/>
      <c r="M14" s="57"/>
      <c r="N14" s="57"/>
      <c r="O14" s="57"/>
      <c r="P14" s="57" t="e">
        <f>+#REF!+E14+#REF!+D14</f>
        <v>#REF!</v>
      </c>
      <c r="Q14" s="57" t="e">
        <f>+#REF!-R14</f>
        <v>#REF!</v>
      </c>
      <c r="R14" s="58" t="e">
        <f>+#REF!*0.1</f>
        <v>#REF!</v>
      </c>
      <c r="S14" s="56"/>
    </row>
    <row r="15" spans="1:24" s="70" customFormat="1" ht="25.5" customHeight="1" x14ac:dyDescent="0.25">
      <c r="A15" s="67">
        <v>1</v>
      </c>
      <c r="B15" s="68" t="s">
        <v>38</v>
      </c>
      <c r="C15" s="60" t="s">
        <v>120</v>
      </c>
      <c r="D15" s="85"/>
      <c r="E15" s="85">
        <v>650</v>
      </c>
      <c r="F15" s="141"/>
      <c r="G15" s="91"/>
      <c r="H15" s="100"/>
      <c r="I15" s="62" t="e">
        <f>+#REF!+E15+#REF!+D15</f>
        <v>#REF!</v>
      </c>
      <c r="J15" s="62">
        <f>+E15+D15</f>
        <v>650</v>
      </c>
      <c r="K15" s="62" t="e">
        <f>+#REF!+#REF!</f>
        <v>#REF!</v>
      </c>
      <c r="L15" s="62"/>
      <c r="M15" s="62"/>
      <c r="N15" s="62"/>
      <c r="O15" s="62"/>
      <c r="P15" s="62" t="e">
        <f>+#REF!+E15+#REF!+D15</f>
        <v>#REF!</v>
      </c>
      <c r="Q15" s="62" t="e">
        <f>+#REF!-R15</f>
        <v>#REF!</v>
      </c>
      <c r="R15" s="63" t="e">
        <f>+#REF!*0.1</f>
        <v>#REF!</v>
      </c>
      <c r="S15" s="69"/>
    </row>
    <row r="16" spans="1:24" s="70" customFormat="1" ht="25.5" customHeight="1" x14ac:dyDescent="0.25">
      <c r="A16" s="67">
        <v>2</v>
      </c>
      <c r="B16" s="68" t="s">
        <v>39</v>
      </c>
      <c r="C16" s="60" t="s">
        <v>120</v>
      </c>
      <c r="D16" s="85"/>
      <c r="E16" s="85">
        <v>620</v>
      </c>
      <c r="F16" s="141"/>
      <c r="G16" s="91"/>
      <c r="H16" s="100"/>
      <c r="I16" s="62" t="e">
        <f>+#REF!+E16+#REF!+D16</f>
        <v>#REF!</v>
      </c>
      <c r="J16" s="62">
        <f>+E16+D16</f>
        <v>620</v>
      </c>
      <c r="K16" s="62" t="e">
        <f>+#REF!+#REF!</f>
        <v>#REF!</v>
      </c>
      <c r="L16" s="62"/>
      <c r="M16" s="62"/>
      <c r="N16" s="62"/>
      <c r="O16" s="62"/>
      <c r="P16" s="62" t="e">
        <f>+#REF!+E16+#REF!+D16</f>
        <v>#REF!</v>
      </c>
      <c r="Q16" s="62" t="e">
        <f>+#REF!-R16</f>
        <v>#REF!</v>
      </c>
      <c r="R16" s="63" t="e">
        <f>+#REF!*0.1</f>
        <v>#REF!</v>
      </c>
      <c r="S16" s="69"/>
    </row>
    <row r="17" spans="1:19" s="70" customFormat="1" ht="25.5" customHeight="1" x14ac:dyDescent="0.25">
      <c r="A17" s="67">
        <v>3</v>
      </c>
      <c r="B17" s="68" t="s">
        <v>40</v>
      </c>
      <c r="C17" s="60" t="s">
        <v>120</v>
      </c>
      <c r="D17" s="85"/>
      <c r="E17" s="85">
        <v>612</v>
      </c>
      <c r="F17" s="142"/>
      <c r="G17" s="91"/>
      <c r="H17" s="100"/>
      <c r="I17" s="62" t="e">
        <f>+#REF!+E17+#REF!+D17</f>
        <v>#REF!</v>
      </c>
      <c r="J17" s="62">
        <f>+E17+D17</f>
        <v>612</v>
      </c>
      <c r="K17" s="62" t="e">
        <f>+#REF!+#REF!</f>
        <v>#REF!</v>
      </c>
      <c r="L17" s="62"/>
      <c r="M17" s="62"/>
      <c r="N17" s="62"/>
      <c r="O17" s="62"/>
      <c r="P17" s="62" t="e">
        <f>+#REF!+E17+#REF!+D17</f>
        <v>#REF!</v>
      </c>
      <c r="Q17" s="62" t="e">
        <f>+#REF!-R17</f>
        <v>#REF!</v>
      </c>
      <c r="R17" s="63" t="e">
        <f>+#REF!*0.1</f>
        <v>#REF!</v>
      </c>
      <c r="S17" s="69"/>
    </row>
    <row r="18" spans="1:19" s="48" customFormat="1" ht="25.5" customHeight="1" x14ac:dyDescent="0.25">
      <c r="A18" s="45" t="s">
        <v>10</v>
      </c>
      <c r="B18" s="46" t="s">
        <v>45</v>
      </c>
      <c r="C18" s="45"/>
      <c r="D18" s="87">
        <f t="shared" ref="D18:E18" si="2">+D19</f>
        <v>885</v>
      </c>
      <c r="E18" s="87">
        <f t="shared" si="2"/>
        <v>1882</v>
      </c>
      <c r="F18" s="87"/>
      <c r="G18" s="92"/>
      <c r="H18" s="101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</row>
    <row r="19" spans="1:19" s="59" customFormat="1" ht="25.5" customHeight="1" x14ac:dyDescent="0.25">
      <c r="A19" s="54" t="s">
        <v>35</v>
      </c>
      <c r="B19" s="55" t="s">
        <v>151</v>
      </c>
      <c r="C19" s="111" t="s">
        <v>130</v>
      </c>
      <c r="D19" s="88">
        <f t="shared" ref="D19:E19" si="3">SUM(D20:D22)</f>
        <v>885</v>
      </c>
      <c r="E19" s="88">
        <f t="shared" si="3"/>
        <v>1882</v>
      </c>
      <c r="F19" s="140" t="s">
        <v>150</v>
      </c>
      <c r="G19" s="89"/>
      <c r="H19" s="98"/>
      <c r="I19" s="57"/>
      <c r="J19" s="57"/>
      <c r="K19" s="57"/>
      <c r="L19" s="57"/>
      <c r="M19" s="57"/>
      <c r="N19" s="57"/>
      <c r="O19" s="57"/>
      <c r="P19" s="57"/>
      <c r="Q19" s="57"/>
      <c r="R19" s="58"/>
      <c r="S19" s="56"/>
    </row>
    <row r="20" spans="1:19" s="127" customFormat="1" ht="31.5" customHeight="1" x14ac:dyDescent="0.25">
      <c r="A20" s="119">
        <v>1</v>
      </c>
      <c r="B20" s="68" t="s">
        <v>41</v>
      </c>
      <c r="C20" s="120" t="s">
        <v>42</v>
      </c>
      <c r="D20" s="121">
        <v>330</v>
      </c>
      <c r="E20" s="121">
        <v>705</v>
      </c>
      <c r="F20" s="141"/>
      <c r="G20" s="122"/>
      <c r="H20" s="123"/>
      <c r="I20" s="124"/>
      <c r="J20" s="124">
        <f>2767+276.7</f>
        <v>3043.7</v>
      </c>
      <c r="K20" s="124"/>
      <c r="L20" s="124"/>
      <c r="M20" s="124"/>
      <c r="N20" s="124"/>
      <c r="O20" s="124"/>
      <c r="P20" s="124"/>
      <c r="Q20" s="124"/>
      <c r="R20" s="125"/>
      <c r="S20" s="126"/>
    </row>
    <row r="21" spans="1:19" s="70" customFormat="1" ht="33.75" customHeight="1" x14ac:dyDescent="0.25">
      <c r="A21" s="67">
        <v>2</v>
      </c>
      <c r="B21" s="68" t="s">
        <v>43</v>
      </c>
      <c r="C21" s="60" t="s">
        <v>42</v>
      </c>
      <c r="D21" s="85">
        <v>330</v>
      </c>
      <c r="E21" s="85">
        <v>705</v>
      </c>
      <c r="F21" s="141"/>
      <c r="G21" s="91"/>
      <c r="H21" s="100"/>
      <c r="I21" s="62"/>
      <c r="J21" s="62">
        <f>775-697</f>
        <v>78</v>
      </c>
      <c r="K21" s="62"/>
      <c r="L21" s="62"/>
      <c r="M21" s="62"/>
      <c r="N21" s="62"/>
      <c r="O21" s="62"/>
      <c r="P21" s="62"/>
      <c r="Q21" s="62"/>
      <c r="R21" s="63"/>
      <c r="S21" s="69"/>
    </row>
    <row r="22" spans="1:19" s="70" customFormat="1" ht="30.75" customHeight="1" x14ac:dyDescent="0.25">
      <c r="A22" s="67">
        <v>3</v>
      </c>
      <c r="B22" s="68" t="s">
        <v>44</v>
      </c>
      <c r="C22" s="60" t="s">
        <v>42</v>
      </c>
      <c r="D22" s="85">
        <v>225</v>
      </c>
      <c r="E22" s="85">
        <v>472</v>
      </c>
      <c r="F22" s="142"/>
      <c r="G22" s="91"/>
      <c r="H22" s="100"/>
      <c r="I22" s="62"/>
      <c r="J22" s="62">
        <f>2880-2767</f>
        <v>113</v>
      </c>
      <c r="K22" s="62"/>
      <c r="L22" s="62"/>
      <c r="M22" s="62"/>
      <c r="N22" s="62"/>
      <c r="O22" s="62"/>
      <c r="P22" s="62"/>
      <c r="Q22" s="62"/>
      <c r="R22" s="63"/>
      <c r="S22" s="69"/>
    </row>
    <row r="23" spans="1:19" s="48" customFormat="1" ht="25.5" customHeight="1" x14ac:dyDescent="0.25">
      <c r="A23" s="45" t="s">
        <v>46</v>
      </c>
      <c r="B23" s="46" t="s">
        <v>47</v>
      </c>
      <c r="C23" s="45"/>
      <c r="D23" s="87">
        <f t="shared" ref="D23:E23" si="4">+D24+D26</f>
        <v>885</v>
      </c>
      <c r="E23" s="87">
        <f t="shared" si="4"/>
        <v>1882</v>
      </c>
      <c r="F23" s="87"/>
      <c r="G23" s="92"/>
      <c r="H23" s="101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</row>
    <row r="24" spans="1:19" s="59" customFormat="1" ht="25.5" customHeight="1" x14ac:dyDescent="0.25">
      <c r="A24" s="54" t="s">
        <v>35</v>
      </c>
      <c r="B24" s="55" t="s">
        <v>5</v>
      </c>
      <c r="C24" s="111"/>
      <c r="D24" s="88">
        <f>SUM(D25:D25)</f>
        <v>885</v>
      </c>
      <c r="E24" s="88">
        <f>SUM(E25:E25)</f>
        <v>0</v>
      </c>
      <c r="F24" s="140" t="s">
        <v>149</v>
      </c>
      <c r="G24" s="89"/>
      <c r="H24" s="98"/>
      <c r="I24" s="57"/>
      <c r="J24" s="57"/>
      <c r="K24" s="57"/>
      <c r="L24" s="57"/>
      <c r="M24" s="57"/>
      <c r="N24" s="57"/>
      <c r="O24" s="57"/>
      <c r="P24" s="57"/>
      <c r="Q24" s="57"/>
      <c r="R24" s="58"/>
      <c r="S24" s="56"/>
    </row>
    <row r="25" spans="1:19" s="70" customFormat="1" ht="29.25" customHeight="1" x14ac:dyDescent="0.25">
      <c r="A25" s="67">
        <v>1</v>
      </c>
      <c r="B25" s="68" t="s">
        <v>48</v>
      </c>
      <c r="C25" s="60" t="s">
        <v>97</v>
      </c>
      <c r="D25" s="85">
        <v>885</v>
      </c>
      <c r="E25" s="85"/>
      <c r="F25" s="141"/>
      <c r="G25" s="91"/>
      <c r="H25" s="100"/>
      <c r="I25" s="62"/>
      <c r="J25" s="62"/>
      <c r="K25" s="62"/>
      <c r="L25" s="62"/>
      <c r="M25" s="62"/>
      <c r="N25" s="62"/>
      <c r="O25" s="62"/>
      <c r="P25" s="62"/>
      <c r="Q25" s="62"/>
      <c r="R25" s="63"/>
      <c r="S25" s="69"/>
    </row>
    <row r="26" spans="1:19" s="59" customFormat="1" ht="25.5" customHeight="1" x14ac:dyDescent="0.25">
      <c r="A26" s="54" t="s">
        <v>36</v>
      </c>
      <c r="B26" s="55" t="s">
        <v>6</v>
      </c>
      <c r="C26" s="111"/>
      <c r="D26" s="88">
        <f t="shared" ref="D26:E26" si="5">+SUM(D27:D28)</f>
        <v>0</v>
      </c>
      <c r="E26" s="88">
        <f t="shared" si="5"/>
        <v>1882</v>
      </c>
      <c r="F26" s="141"/>
      <c r="G26" s="89"/>
      <c r="H26" s="98"/>
      <c r="I26" s="57"/>
      <c r="J26" s="57"/>
      <c r="K26" s="57"/>
      <c r="L26" s="57"/>
      <c r="M26" s="57"/>
      <c r="N26" s="57"/>
      <c r="O26" s="57"/>
      <c r="P26" s="57"/>
      <c r="Q26" s="57"/>
      <c r="R26" s="58"/>
      <c r="S26" s="56"/>
    </row>
    <row r="27" spans="1:19" s="70" customFormat="1" ht="33.75" customHeight="1" x14ac:dyDescent="0.25">
      <c r="A27" s="67">
        <v>1</v>
      </c>
      <c r="B27" s="68" t="s">
        <v>121</v>
      </c>
      <c r="C27" s="60" t="s">
        <v>97</v>
      </c>
      <c r="D27" s="85"/>
      <c r="E27" s="85">
        <v>1032</v>
      </c>
      <c r="F27" s="141"/>
      <c r="G27" s="91"/>
      <c r="H27" s="100"/>
      <c r="I27" s="62">
        <f>1882-850</f>
        <v>1032</v>
      </c>
      <c r="J27" s="62"/>
      <c r="K27" s="62"/>
      <c r="L27" s="62"/>
      <c r="M27" s="62"/>
      <c r="N27" s="62"/>
      <c r="O27" s="62"/>
      <c r="P27" s="62"/>
      <c r="Q27" s="62"/>
      <c r="R27" s="63"/>
      <c r="S27" s="69"/>
    </row>
    <row r="28" spans="1:19" s="70" customFormat="1" ht="32.25" customHeight="1" x14ac:dyDescent="0.25">
      <c r="A28" s="67">
        <v>2</v>
      </c>
      <c r="B28" s="68" t="s">
        <v>49</v>
      </c>
      <c r="C28" s="60" t="s">
        <v>97</v>
      </c>
      <c r="D28" s="85"/>
      <c r="E28" s="85">
        <v>850</v>
      </c>
      <c r="F28" s="142"/>
      <c r="G28" s="91"/>
      <c r="H28" s="100"/>
      <c r="I28" s="62"/>
      <c r="J28" s="62"/>
      <c r="K28" s="62"/>
      <c r="L28" s="62"/>
      <c r="M28" s="62"/>
      <c r="N28" s="62"/>
      <c r="O28" s="62"/>
      <c r="P28" s="62"/>
      <c r="Q28" s="62"/>
      <c r="R28" s="63"/>
      <c r="S28" s="69"/>
    </row>
    <row r="29" spans="1:19" s="48" customFormat="1" ht="25.5" customHeight="1" x14ac:dyDescent="0.25">
      <c r="A29" s="45" t="s">
        <v>50</v>
      </c>
      <c r="B29" s="46" t="s">
        <v>51</v>
      </c>
      <c r="C29" s="45"/>
      <c r="D29" s="87">
        <f t="shared" ref="D29:E29" si="6">+D30+D33</f>
        <v>885</v>
      </c>
      <c r="E29" s="87">
        <f t="shared" si="6"/>
        <v>1882</v>
      </c>
      <c r="F29" s="87"/>
      <c r="G29" s="92"/>
      <c r="H29" s="101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</row>
    <row r="30" spans="1:19" s="59" customFormat="1" ht="25.5" customHeight="1" x14ac:dyDescent="0.25">
      <c r="A30" s="54" t="s">
        <v>35</v>
      </c>
      <c r="B30" s="55" t="s">
        <v>5</v>
      </c>
      <c r="C30" s="111"/>
      <c r="D30" s="88">
        <f t="shared" ref="D30:E30" si="7">+SUM(D31:D32)</f>
        <v>885</v>
      </c>
      <c r="E30" s="88">
        <f t="shared" si="7"/>
        <v>0</v>
      </c>
      <c r="F30" s="140" t="s">
        <v>148</v>
      </c>
      <c r="G30" s="89"/>
      <c r="H30" s="98"/>
      <c r="I30" s="57"/>
      <c r="J30" s="57"/>
      <c r="K30" s="57"/>
      <c r="L30" s="57"/>
      <c r="M30" s="57"/>
      <c r="N30" s="57"/>
      <c r="O30" s="57"/>
      <c r="P30" s="57"/>
      <c r="Q30" s="57"/>
      <c r="R30" s="58"/>
      <c r="S30" s="56"/>
    </row>
    <row r="31" spans="1:19" s="70" customFormat="1" ht="25.5" customHeight="1" x14ac:dyDescent="0.25">
      <c r="A31" s="67">
        <v>1</v>
      </c>
      <c r="B31" s="68" t="s">
        <v>132</v>
      </c>
      <c r="C31" s="60" t="s">
        <v>98</v>
      </c>
      <c r="D31" s="85">
        <v>400</v>
      </c>
      <c r="E31" s="85"/>
      <c r="F31" s="141"/>
      <c r="G31" s="91"/>
      <c r="H31" s="100"/>
      <c r="I31" s="62"/>
      <c r="J31" s="62"/>
      <c r="K31" s="62"/>
      <c r="L31" s="62"/>
      <c r="M31" s="62"/>
      <c r="N31" s="62"/>
      <c r="O31" s="62"/>
      <c r="P31" s="62"/>
      <c r="Q31" s="62"/>
      <c r="R31" s="63"/>
      <c r="S31" s="69"/>
    </row>
    <row r="32" spans="1:19" s="70" customFormat="1" ht="25.5" customHeight="1" x14ac:dyDescent="0.25">
      <c r="A32" s="67">
        <v>2</v>
      </c>
      <c r="B32" s="68" t="s">
        <v>133</v>
      </c>
      <c r="C32" s="60" t="s">
        <v>98</v>
      </c>
      <c r="D32" s="85">
        <v>485</v>
      </c>
      <c r="E32" s="85"/>
      <c r="F32" s="141"/>
      <c r="G32" s="91"/>
      <c r="H32" s="100"/>
      <c r="I32" s="62"/>
      <c r="J32" s="62"/>
      <c r="K32" s="62"/>
      <c r="L32" s="62"/>
      <c r="M32" s="62"/>
      <c r="N32" s="62"/>
      <c r="O32" s="62"/>
      <c r="P32" s="62"/>
      <c r="Q32" s="62"/>
      <c r="R32" s="63"/>
      <c r="S32" s="69"/>
    </row>
    <row r="33" spans="1:21" s="59" customFormat="1" ht="25.5" customHeight="1" x14ac:dyDescent="0.25">
      <c r="A33" s="54" t="s">
        <v>36</v>
      </c>
      <c r="B33" s="55" t="s">
        <v>6</v>
      </c>
      <c r="C33" s="111"/>
      <c r="D33" s="88">
        <f>+SUM(D34:D36)</f>
        <v>0</v>
      </c>
      <c r="E33" s="88">
        <f>+SUM(E34:E36)</f>
        <v>1882</v>
      </c>
      <c r="F33" s="141"/>
      <c r="G33" s="89"/>
      <c r="H33" s="98"/>
      <c r="I33" s="57"/>
      <c r="J33" s="57"/>
      <c r="K33" s="57"/>
      <c r="L33" s="57"/>
      <c r="M33" s="57"/>
      <c r="N33" s="57"/>
      <c r="O33" s="57"/>
      <c r="P33" s="57"/>
      <c r="Q33" s="57"/>
      <c r="R33" s="58"/>
      <c r="S33" s="56"/>
    </row>
    <row r="34" spans="1:21" s="70" customFormat="1" ht="25.5" customHeight="1" x14ac:dyDescent="0.25">
      <c r="A34" s="67">
        <v>1</v>
      </c>
      <c r="B34" s="68" t="s">
        <v>52</v>
      </c>
      <c r="C34" s="60" t="s">
        <v>98</v>
      </c>
      <c r="D34" s="85"/>
      <c r="E34" s="85">
        <v>720</v>
      </c>
      <c r="F34" s="141"/>
      <c r="G34" s="91"/>
      <c r="H34" s="100"/>
      <c r="I34" s="62"/>
      <c r="J34" s="62"/>
      <c r="K34" s="62"/>
      <c r="L34" s="62"/>
      <c r="M34" s="62"/>
      <c r="N34" s="62"/>
      <c r="O34" s="62"/>
      <c r="P34" s="62"/>
      <c r="Q34" s="62"/>
      <c r="R34" s="63"/>
      <c r="S34" s="69"/>
    </row>
    <row r="35" spans="1:21" s="70" customFormat="1" ht="25.5" customHeight="1" x14ac:dyDescent="0.25">
      <c r="A35" s="67">
        <v>2</v>
      </c>
      <c r="B35" s="68" t="s">
        <v>53</v>
      </c>
      <c r="C35" s="60" t="s">
        <v>98</v>
      </c>
      <c r="D35" s="85"/>
      <c r="E35" s="85">
        <v>600</v>
      </c>
      <c r="F35" s="141"/>
      <c r="G35" s="91"/>
      <c r="H35" s="100"/>
      <c r="I35" s="62"/>
      <c r="J35" s="62"/>
      <c r="K35" s="62"/>
      <c r="L35" s="62"/>
      <c r="M35" s="62"/>
      <c r="N35" s="62"/>
      <c r="O35" s="62"/>
      <c r="P35" s="62"/>
      <c r="Q35" s="62"/>
      <c r="R35" s="63"/>
      <c r="S35" s="69"/>
    </row>
    <row r="36" spans="1:21" s="70" customFormat="1" ht="25.5" customHeight="1" x14ac:dyDescent="0.25">
      <c r="A36" s="67">
        <v>3</v>
      </c>
      <c r="B36" s="68" t="s">
        <v>54</v>
      </c>
      <c r="C36" s="60" t="s">
        <v>98</v>
      </c>
      <c r="D36" s="85"/>
      <c r="E36" s="85">
        <v>562</v>
      </c>
      <c r="F36" s="142"/>
      <c r="G36" s="91"/>
      <c r="H36" s="100"/>
      <c r="I36" s="62"/>
      <c r="J36" s="62"/>
      <c r="K36" s="62"/>
      <c r="L36" s="62"/>
      <c r="M36" s="62"/>
      <c r="N36" s="62"/>
      <c r="O36" s="62"/>
      <c r="P36" s="62"/>
      <c r="Q36" s="62"/>
      <c r="R36" s="63"/>
      <c r="S36" s="69"/>
    </row>
    <row r="37" spans="1:21" s="48" customFormat="1" ht="25.5" customHeight="1" x14ac:dyDescent="0.25">
      <c r="A37" s="45" t="s">
        <v>55</v>
      </c>
      <c r="B37" s="46" t="s">
        <v>56</v>
      </c>
      <c r="C37" s="45"/>
      <c r="D37" s="87">
        <f t="shared" ref="D37:E37" si="8">+D38+D43</f>
        <v>885</v>
      </c>
      <c r="E37" s="87">
        <f t="shared" si="8"/>
        <v>1882</v>
      </c>
      <c r="F37" s="87"/>
      <c r="G37" s="92"/>
      <c r="H37" s="101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</row>
    <row r="38" spans="1:21" s="59" customFormat="1" ht="25.5" customHeight="1" x14ac:dyDescent="0.25">
      <c r="A38" s="54" t="s">
        <v>35</v>
      </c>
      <c r="B38" s="55" t="s">
        <v>151</v>
      </c>
      <c r="C38" s="60" t="s">
        <v>99</v>
      </c>
      <c r="D38" s="88">
        <f>+SUM(D39:D42)</f>
        <v>885</v>
      </c>
      <c r="E38" s="88">
        <f t="shared" ref="E38" si="9">+SUM(E39:E42)</f>
        <v>882</v>
      </c>
      <c r="F38" s="140" t="s">
        <v>147</v>
      </c>
      <c r="G38" s="89"/>
      <c r="H38" s="98"/>
      <c r="I38" s="57"/>
      <c r="J38" s="57"/>
      <c r="K38" s="57"/>
      <c r="L38" s="57"/>
      <c r="M38" s="57"/>
      <c r="N38" s="57"/>
      <c r="O38" s="57"/>
      <c r="P38" s="57"/>
      <c r="Q38" s="57"/>
      <c r="R38" s="58"/>
      <c r="S38" s="56"/>
    </row>
    <row r="39" spans="1:21" s="70" customFormat="1" x14ac:dyDescent="0.25">
      <c r="A39" s="67">
        <v>1</v>
      </c>
      <c r="B39" s="68" t="s">
        <v>83</v>
      </c>
      <c r="C39" s="60" t="s">
        <v>99</v>
      </c>
      <c r="D39" s="85">
        <v>150</v>
      </c>
      <c r="E39" s="85">
        <v>350</v>
      </c>
      <c r="F39" s="141"/>
      <c r="G39" s="91"/>
      <c r="H39" s="100"/>
      <c r="I39" s="62"/>
      <c r="J39" s="62"/>
      <c r="K39" s="62"/>
      <c r="L39" s="62"/>
      <c r="M39" s="62"/>
      <c r="N39" s="62"/>
      <c r="O39" s="62"/>
      <c r="P39" s="62"/>
      <c r="Q39" s="62"/>
      <c r="R39" s="63"/>
      <c r="S39" s="69"/>
    </row>
    <row r="40" spans="1:21" s="70" customFormat="1" x14ac:dyDescent="0.25">
      <c r="A40" s="67">
        <v>2</v>
      </c>
      <c r="B40" s="68" t="s">
        <v>84</v>
      </c>
      <c r="C40" s="60" t="s">
        <v>99</v>
      </c>
      <c r="D40" s="85">
        <v>300</v>
      </c>
      <c r="E40" s="85">
        <v>67</v>
      </c>
      <c r="F40" s="141"/>
      <c r="G40" s="91"/>
      <c r="H40" s="100"/>
      <c r="I40" s="62"/>
      <c r="J40" s="62"/>
      <c r="K40" s="62"/>
      <c r="L40" s="62"/>
      <c r="M40" s="62"/>
      <c r="N40" s="62"/>
      <c r="O40" s="62"/>
      <c r="P40" s="62"/>
      <c r="Q40" s="62"/>
      <c r="R40" s="63"/>
      <c r="S40" s="69"/>
    </row>
    <row r="41" spans="1:21" s="70" customFormat="1" ht="25.5" customHeight="1" x14ac:dyDescent="0.25">
      <c r="A41" s="67">
        <v>3</v>
      </c>
      <c r="B41" s="68" t="s">
        <v>85</v>
      </c>
      <c r="C41" s="60" t="s">
        <v>99</v>
      </c>
      <c r="D41" s="85">
        <v>300</v>
      </c>
      <c r="E41" s="85">
        <v>100</v>
      </c>
      <c r="F41" s="141"/>
      <c r="G41" s="91"/>
      <c r="H41" s="100"/>
      <c r="I41" s="62"/>
      <c r="J41" s="62"/>
      <c r="K41" s="62"/>
      <c r="L41" s="62"/>
      <c r="M41" s="62"/>
      <c r="N41" s="62"/>
      <c r="O41" s="62"/>
      <c r="P41" s="62"/>
      <c r="Q41" s="62"/>
      <c r="R41" s="63"/>
      <c r="S41" s="69"/>
    </row>
    <row r="42" spans="1:21" s="70" customFormat="1" ht="25.5" customHeight="1" x14ac:dyDescent="0.25">
      <c r="A42" s="67">
        <v>4</v>
      </c>
      <c r="B42" s="68" t="s">
        <v>86</v>
      </c>
      <c r="C42" s="60" t="s">
        <v>99</v>
      </c>
      <c r="D42" s="85">
        <v>135</v>
      </c>
      <c r="E42" s="85">
        <v>365</v>
      </c>
      <c r="F42" s="141"/>
      <c r="G42" s="91"/>
      <c r="H42" s="100"/>
      <c r="I42" s="62"/>
      <c r="J42" s="62"/>
      <c r="K42" s="62"/>
      <c r="L42" s="62"/>
      <c r="M42" s="62"/>
      <c r="N42" s="62"/>
      <c r="O42" s="62"/>
      <c r="P42" s="62"/>
      <c r="Q42" s="62"/>
      <c r="R42" s="63"/>
      <c r="S42" s="69"/>
    </row>
    <row r="43" spans="1:21" s="59" customFormat="1" ht="25.5" customHeight="1" x14ac:dyDescent="0.25">
      <c r="A43" s="54" t="s">
        <v>36</v>
      </c>
      <c r="B43" s="55" t="s">
        <v>152</v>
      </c>
      <c r="C43" s="60"/>
      <c r="D43" s="88">
        <f t="shared" ref="D43:E43" si="10">+SUM(D44:D45)</f>
        <v>0</v>
      </c>
      <c r="E43" s="88">
        <f t="shared" si="10"/>
        <v>1000</v>
      </c>
      <c r="F43" s="141"/>
      <c r="G43" s="89"/>
      <c r="H43" s="98"/>
      <c r="I43" s="57"/>
      <c r="J43" s="57"/>
      <c r="K43" s="57"/>
      <c r="L43" s="57"/>
      <c r="M43" s="57"/>
      <c r="N43" s="57"/>
      <c r="O43" s="57"/>
      <c r="P43" s="57"/>
      <c r="Q43" s="57"/>
      <c r="R43" s="58"/>
      <c r="S43" s="56"/>
    </row>
    <row r="44" spans="1:21" s="70" customFormat="1" x14ac:dyDescent="0.25">
      <c r="A44" s="67">
        <v>1</v>
      </c>
      <c r="B44" s="68" t="s">
        <v>87</v>
      </c>
      <c r="C44" s="60" t="s">
        <v>99</v>
      </c>
      <c r="D44" s="85"/>
      <c r="E44" s="85">
        <v>500</v>
      </c>
      <c r="F44" s="141"/>
      <c r="G44" s="91"/>
      <c r="H44" s="100"/>
      <c r="I44" s="62"/>
      <c r="J44" s="62"/>
      <c r="K44" s="62"/>
      <c r="L44" s="62"/>
      <c r="M44" s="62"/>
      <c r="N44" s="62"/>
      <c r="O44" s="62"/>
      <c r="P44" s="62"/>
      <c r="Q44" s="62"/>
      <c r="R44" s="63"/>
      <c r="S44" s="69"/>
    </row>
    <row r="45" spans="1:21" s="70" customFormat="1" ht="25.5" customHeight="1" x14ac:dyDescent="0.25">
      <c r="A45" s="67">
        <v>2</v>
      </c>
      <c r="B45" s="68" t="s">
        <v>88</v>
      </c>
      <c r="C45" s="60" t="s">
        <v>99</v>
      </c>
      <c r="D45" s="85"/>
      <c r="E45" s="85">
        <v>500</v>
      </c>
      <c r="F45" s="142"/>
      <c r="G45" s="91"/>
      <c r="H45" s="100"/>
      <c r="I45" s="62"/>
      <c r="J45" s="62"/>
      <c r="K45" s="62"/>
      <c r="L45" s="62"/>
      <c r="M45" s="62"/>
      <c r="N45" s="62"/>
      <c r="O45" s="62"/>
      <c r="P45" s="62"/>
      <c r="Q45" s="62"/>
      <c r="R45" s="63"/>
      <c r="S45" s="69"/>
    </row>
    <row r="46" spans="1:21" s="48" customFormat="1" ht="25.5" customHeight="1" x14ac:dyDescent="0.25">
      <c r="A46" s="45" t="s">
        <v>61</v>
      </c>
      <c r="B46" s="46" t="s">
        <v>34</v>
      </c>
      <c r="C46" s="45"/>
      <c r="D46" s="87">
        <f t="shared" ref="D46:E46" si="11">+D47+D52</f>
        <v>885</v>
      </c>
      <c r="E46" s="87">
        <f t="shared" si="11"/>
        <v>1882</v>
      </c>
      <c r="F46" s="87"/>
      <c r="G46" s="92"/>
      <c r="H46" s="101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</row>
    <row r="47" spans="1:21" s="59" customFormat="1" ht="15" customHeight="1" x14ac:dyDescent="0.25">
      <c r="A47" s="54" t="s">
        <v>35</v>
      </c>
      <c r="B47" s="55" t="s">
        <v>151</v>
      </c>
      <c r="C47" s="111"/>
      <c r="D47" s="88">
        <f t="shared" ref="D47:E47" si="12">+SUM(D48:D51)</f>
        <v>885</v>
      </c>
      <c r="E47" s="88">
        <f t="shared" si="12"/>
        <v>763</v>
      </c>
      <c r="F47" s="140" t="s">
        <v>146</v>
      </c>
      <c r="G47" s="89"/>
      <c r="H47" s="98"/>
      <c r="I47" s="57"/>
      <c r="J47" s="57"/>
      <c r="K47" s="57"/>
      <c r="L47" s="57"/>
      <c r="M47" s="57"/>
      <c r="N47" s="57"/>
      <c r="O47" s="57"/>
      <c r="P47" s="57"/>
      <c r="Q47" s="57"/>
      <c r="R47" s="58"/>
      <c r="S47" s="56"/>
      <c r="T47" s="59">
        <v>1882000000</v>
      </c>
      <c r="U47" s="59">
        <f>+E47-T47</f>
        <v>-1881999237</v>
      </c>
    </row>
    <row r="48" spans="1:21" s="66" customFormat="1" ht="15" customHeight="1" x14ac:dyDescent="0.25">
      <c r="A48" s="60">
        <v>1</v>
      </c>
      <c r="B48" s="61" t="s">
        <v>24</v>
      </c>
      <c r="C48" s="60" t="s">
        <v>25</v>
      </c>
      <c r="D48" s="85">
        <v>250</v>
      </c>
      <c r="E48" s="85">
        <v>170</v>
      </c>
      <c r="F48" s="141"/>
      <c r="G48" s="90"/>
      <c r="H48" s="99"/>
      <c r="I48" s="62" t="e">
        <f>+#REF!+E48+#REF!+D48</f>
        <v>#REF!</v>
      </c>
      <c r="J48" s="62">
        <f t="shared" ref="J48:J55" si="13">+E48+D48</f>
        <v>420</v>
      </c>
      <c r="K48" s="62" t="e">
        <f>+#REF!+#REF!</f>
        <v>#REF!</v>
      </c>
      <c r="L48" s="62"/>
      <c r="M48" s="62"/>
      <c r="N48" s="62"/>
      <c r="O48" s="62"/>
      <c r="P48" s="62" t="e">
        <f>+#REF!+E48+#REF!+D48</f>
        <v>#REF!</v>
      </c>
      <c r="Q48" s="62" t="e">
        <f>+#REF!-R48</f>
        <v>#REF!</v>
      </c>
      <c r="R48" s="63" t="e">
        <f>+#REF!*0.1</f>
        <v>#REF!</v>
      </c>
      <c r="S48" s="62">
        <f>+D48+E48</f>
        <v>420</v>
      </c>
      <c r="T48" s="64">
        <f>+E48+D48</f>
        <v>420</v>
      </c>
      <c r="U48" s="65">
        <f>+U47/7</f>
        <v>-268857033.85714287</v>
      </c>
    </row>
    <row r="49" spans="1:20" s="70" customFormat="1" ht="20.25" customHeight="1" x14ac:dyDescent="0.25">
      <c r="A49" s="67">
        <v>2</v>
      </c>
      <c r="B49" s="61" t="s">
        <v>28</v>
      </c>
      <c r="C49" s="60" t="s">
        <v>25</v>
      </c>
      <c r="D49" s="85">
        <v>300</v>
      </c>
      <c r="E49" s="85">
        <v>200</v>
      </c>
      <c r="F49" s="141"/>
      <c r="G49" s="91"/>
      <c r="H49" s="100"/>
      <c r="I49" s="62" t="e">
        <f>+#REF!+E49+#REF!+D49</f>
        <v>#REF!</v>
      </c>
      <c r="J49" s="62">
        <f t="shared" si="13"/>
        <v>500</v>
      </c>
      <c r="K49" s="62" t="e">
        <f>+#REF!+#REF!</f>
        <v>#REF!</v>
      </c>
      <c r="L49" s="62"/>
      <c r="M49" s="62"/>
      <c r="N49" s="62"/>
      <c r="O49" s="62"/>
      <c r="P49" s="62" t="e">
        <f>+#REF!+E49+#REF!+D49</f>
        <v>#REF!</v>
      </c>
      <c r="Q49" s="62" t="e">
        <f>+#REF!-R49</f>
        <v>#REF!</v>
      </c>
      <c r="R49" s="63" t="e">
        <f>+#REF!*0.1</f>
        <v>#REF!</v>
      </c>
      <c r="S49" s="62">
        <f>+D49+E49</f>
        <v>500</v>
      </c>
    </row>
    <row r="50" spans="1:20" s="70" customFormat="1" x14ac:dyDescent="0.25">
      <c r="A50" s="67">
        <v>3</v>
      </c>
      <c r="B50" s="61" t="s">
        <v>29</v>
      </c>
      <c r="C50" s="60" t="s">
        <v>25</v>
      </c>
      <c r="D50" s="85">
        <v>170</v>
      </c>
      <c r="E50" s="85">
        <v>200</v>
      </c>
      <c r="F50" s="141"/>
      <c r="G50" s="91"/>
      <c r="H50" s="100"/>
      <c r="I50" s="62" t="e">
        <f>+#REF!+E50+#REF!+D50</f>
        <v>#REF!</v>
      </c>
      <c r="J50" s="62">
        <f t="shared" si="13"/>
        <v>370</v>
      </c>
      <c r="K50" s="62" t="e">
        <f>+#REF!+#REF!</f>
        <v>#REF!</v>
      </c>
      <c r="L50" s="62"/>
      <c r="M50" s="62"/>
      <c r="N50" s="62"/>
      <c r="O50" s="62"/>
      <c r="P50" s="62" t="e">
        <f>+#REF!+E50+#REF!+D50</f>
        <v>#REF!</v>
      </c>
      <c r="Q50" s="62" t="e">
        <f>+#REF!-R50</f>
        <v>#REF!</v>
      </c>
      <c r="R50" s="63" t="e">
        <f>+#REF!*0.1</f>
        <v>#REF!</v>
      </c>
      <c r="S50" s="62">
        <f>+D50+E50</f>
        <v>370</v>
      </c>
      <c r="T50" s="71"/>
    </row>
    <row r="51" spans="1:20" s="70" customFormat="1" ht="19.5" customHeight="1" x14ac:dyDescent="0.25">
      <c r="A51" s="67">
        <v>4</v>
      </c>
      <c r="B51" s="61" t="s">
        <v>32</v>
      </c>
      <c r="C51" s="60" t="s">
        <v>25</v>
      </c>
      <c r="D51" s="85">
        <v>165</v>
      </c>
      <c r="E51" s="85">
        <v>193</v>
      </c>
      <c r="F51" s="141"/>
      <c r="G51" s="91"/>
      <c r="H51" s="100"/>
      <c r="I51" s="62" t="e">
        <f>+#REF!+E51+#REF!+D51</f>
        <v>#REF!</v>
      </c>
      <c r="J51" s="62">
        <f t="shared" si="13"/>
        <v>358</v>
      </c>
      <c r="K51" s="62" t="e">
        <f>+#REF!+#REF!</f>
        <v>#REF!</v>
      </c>
      <c r="L51" s="62"/>
      <c r="M51" s="62"/>
      <c r="N51" s="62"/>
      <c r="O51" s="62"/>
      <c r="P51" s="62" t="e">
        <f>+#REF!+E51+#REF!+D51</f>
        <v>#REF!</v>
      </c>
      <c r="Q51" s="62" t="e">
        <f>+#REF!-R51</f>
        <v>#REF!</v>
      </c>
      <c r="R51" s="63" t="e">
        <f>+#REF!*0.1</f>
        <v>#REF!</v>
      </c>
      <c r="S51" s="62">
        <f>+D51+E51</f>
        <v>358</v>
      </c>
      <c r="T51" s="71">
        <f>+E51+D51</f>
        <v>358</v>
      </c>
    </row>
    <row r="52" spans="1:20" s="59" customFormat="1" ht="25.5" customHeight="1" x14ac:dyDescent="0.25">
      <c r="A52" s="54" t="s">
        <v>36</v>
      </c>
      <c r="B52" s="55" t="s">
        <v>6</v>
      </c>
      <c r="C52" s="111"/>
      <c r="D52" s="88">
        <f t="shared" ref="D52:E52" si="14">+SUM(D53:D55)</f>
        <v>0</v>
      </c>
      <c r="E52" s="88">
        <f t="shared" si="14"/>
        <v>1119</v>
      </c>
      <c r="F52" s="141"/>
      <c r="G52" s="89"/>
      <c r="H52" s="98"/>
      <c r="I52" s="57" t="e">
        <f>+#REF!+E52+#REF!+D52</f>
        <v>#REF!</v>
      </c>
      <c r="J52" s="57">
        <f t="shared" si="13"/>
        <v>1119</v>
      </c>
      <c r="K52" s="57" t="e">
        <f>+#REF!+#REF!</f>
        <v>#REF!</v>
      </c>
      <c r="L52" s="57"/>
      <c r="M52" s="57"/>
      <c r="N52" s="57"/>
      <c r="O52" s="57"/>
      <c r="P52" s="57" t="e">
        <f>+#REF!+E52+#REF!+D52</f>
        <v>#REF!</v>
      </c>
      <c r="Q52" s="57" t="e">
        <f>+#REF!-R52</f>
        <v>#REF!</v>
      </c>
      <c r="R52" s="58" t="e">
        <f>+#REF!*0.1</f>
        <v>#REF!</v>
      </c>
      <c r="S52" s="56"/>
    </row>
    <row r="53" spans="1:20" s="70" customFormat="1" ht="13.5" customHeight="1" x14ac:dyDescent="0.25">
      <c r="A53" s="67">
        <v>1</v>
      </c>
      <c r="B53" s="61" t="s">
        <v>30</v>
      </c>
      <c r="C53" s="60" t="s">
        <v>25</v>
      </c>
      <c r="D53" s="85"/>
      <c r="E53" s="85">
        <v>342</v>
      </c>
      <c r="F53" s="141"/>
      <c r="G53" s="91"/>
      <c r="H53" s="100"/>
      <c r="I53" s="62" t="e">
        <f>+#REF!+E53+#REF!+D53</f>
        <v>#REF!</v>
      </c>
      <c r="J53" s="62">
        <f t="shared" si="13"/>
        <v>342</v>
      </c>
      <c r="K53" s="62" t="e">
        <f>+#REF!+#REF!</f>
        <v>#REF!</v>
      </c>
      <c r="L53" s="62"/>
      <c r="M53" s="62"/>
      <c r="N53" s="62"/>
      <c r="O53" s="62"/>
      <c r="P53" s="62" t="e">
        <f>+#REF!+E53+#REF!+D53</f>
        <v>#REF!</v>
      </c>
      <c r="Q53" s="62" t="e">
        <f>+#REF!-R53</f>
        <v>#REF!</v>
      </c>
      <c r="R53" s="63" t="e">
        <f>+#REF!*0.1</f>
        <v>#REF!</v>
      </c>
      <c r="S53" s="69"/>
    </row>
    <row r="54" spans="1:20" s="70" customFormat="1" ht="16.5" customHeight="1" x14ac:dyDescent="0.25">
      <c r="A54" s="67">
        <v>2</v>
      </c>
      <c r="B54" s="61" t="s">
        <v>31</v>
      </c>
      <c r="C54" s="60" t="s">
        <v>25</v>
      </c>
      <c r="D54" s="85"/>
      <c r="E54" s="85">
        <v>420</v>
      </c>
      <c r="F54" s="141"/>
      <c r="G54" s="91"/>
      <c r="H54" s="100"/>
      <c r="I54" s="62" t="e">
        <f>+#REF!+E54+#REF!+D54</f>
        <v>#REF!</v>
      </c>
      <c r="J54" s="62">
        <f t="shared" si="13"/>
        <v>420</v>
      </c>
      <c r="K54" s="62" t="e">
        <f>+#REF!+#REF!</f>
        <v>#REF!</v>
      </c>
      <c r="L54" s="62"/>
      <c r="M54" s="62"/>
      <c r="N54" s="62"/>
      <c r="O54" s="62"/>
      <c r="P54" s="62" t="e">
        <f>+#REF!+E54+#REF!+D54</f>
        <v>#REF!</v>
      </c>
      <c r="Q54" s="62" t="e">
        <f>+#REF!-R54</f>
        <v>#REF!</v>
      </c>
      <c r="R54" s="63" t="e">
        <f>+#REF!*0.1</f>
        <v>#REF!</v>
      </c>
      <c r="S54" s="69"/>
    </row>
    <row r="55" spans="1:20" s="70" customFormat="1" ht="18.75" customHeight="1" x14ac:dyDescent="0.25">
      <c r="A55" s="67">
        <v>3</v>
      </c>
      <c r="B55" s="61" t="s">
        <v>33</v>
      </c>
      <c r="C55" s="60" t="s">
        <v>25</v>
      </c>
      <c r="D55" s="85"/>
      <c r="E55" s="85">
        <v>357</v>
      </c>
      <c r="F55" s="142"/>
      <c r="G55" s="91"/>
      <c r="H55" s="100"/>
      <c r="I55" s="62" t="e">
        <f>+#REF!+E55+#REF!+D55</f>
        <v>#REF!</v>
      </c>
      <c r="J55" s="62">
        <f t="shared" si="13"/>
        <v>357</v>
      </c>
      <c r="K55" s="62" t="e">
        <f>+#REF!+#REF!</f>
        <v>#REF!</v>
      </c>
      <c r="L55" s="62"/>
      <c r="M55" s="62"/>
      <c r="N55" s="62"/>
      <c r="O55" s="62"/>
      <c r="P55" s="62" t="e">
        <f>+#REF!+E55+#REF!+D55</f>
        <v>#REF!</v>
      </c>
      <c r="Q55" s="62" t="e">
        <f>+#REF!-R55</f>
        <v>#REF!</v>
      </c>
      <c r="R55" s="63" t="e">
        <f>+#REF!*0.1</f>
        <v>#REF!</v>
      </c>
      <c r="S55" s="69"/>
    </row>
    <row r="56" spans="1:20" s="48" customFormat="1" ht="25.5" customHeight="1" x14ac:dyDescent="0.25">
      <c r="A56" s="45" t="s">
        <v>66</v>
      </c>
      <c r="B56" s="46" t="s">
        <v>57</v>
      </c>
      <c r="C56" s="45"/>
      <c r="D56" s="87">
        <f t="shared" ref="D56:E56" si="15">+D57+D59</f>
        <v>885</v>
      </c>
      <c r="E56" s="87">
        <f t="shared" si="15"/>
        <v>1882</v>
      </c>
      <c r="F56" s="87"/>
      <c r="G56" s="92"/>
      <c r="H56" s="101"/>
      <c r="I56" s="47"/>
      <c r="J56" s="47"/>
      <c r="K56" s="47"/>
      <c r="L56" s="47"/>
      <c r="M56" s="47"/>
      <c r="N56" s="47"/>
      <c r="O56" s="47"/>
      <c r="P56" s="47"/>
      <c r="Q56" s="47"/>
      <c r="R56" s="47"/>
      <c r="S56" s="47"/>
    </row>
    <row r="57" spans="1:20" s="59" customFormat="1" x14ac:dyDescent="0.25">
      <c r="A57" s="54" t="s">
        <v>35</v>
      </c>
      <c r="B57" s="55" t="s">
        <v>5</v>
      </c>
      <c r="C57" s="111"/>
      <c r="D57" s="88">
        <f t="shared" ref="D57:E57" si="16">+D58</f>
        <v>885</v>
      </c>
      <c r="E57" s="88">
        <f t="shared" si="16"/>
        <v>0</v>
      </c>
      <c r="F57" s="140" t="s">
        <v>145</v>
      </c>
      <c r="G57" s="89"/>
      <c r="H57" s="98"/>
      <c r="I57" s="57"/>
      <c r="J57" s="57"/>
      <c r="K57" s="57"/>
      <c r="L57" s="57"/>
      <c r="M57" s="57"/>
      <c r="N57" s="57"/>
      <c r="O57" s="57"/>
      <c r="P57" s="57"/>
      <c r="Q57" s="57"/>
      <c r="R57" s="58"/>
      <c r="S57" s="56"/>
    </row>
    <row r="58" spans="1:20" s="70" customFormat="1" ht="38.25" customHeight="1" x14ac:dyDescent="0.25">
      <c r="A58" s="67">
        <v>1</v>
      </c>
      <c r="B58" s="61" t="s">
        <v>58</v>
      </c>
      <c r="C58" s="60" t="s">
        <v>100</v>
      </c>
      <c r="D58" s="85">
        <v>885</v>
      </c>
      <c r="E58" s="85"/>
      <c r="F58" s="141"/>
      <c r="G58" s="91"/>
      <c r="H58" s="100"/>
      <c r="I58" s="62"/>
      <c r="J58" s="62"/>
      <c r="K58" s="62"/>
      <c r="L58" s="62"/>
      <c r="M58" s="62"/>
      <c r="N58" s="62"/>
      <c r="O58" s="62"/>
      <c r="P58" s="62"/>
      <c r="Q58" s="62"/>
      <c r="R58" s="63"/>
      <c r="S58" s="69"/>
    </row>
    <row r="59" spans="1:20" s="59" customFormat="1" ht="25.5" customHeight="1" x14ac:dyDescent="0.25">
      <c r="A59" s="54" t="s">
        <v>36</v>
      </c>
      <c r="B59" s="55" t="s">
        <v>6</v>
      </c>
      <c r="C59" s="60"/>
      <c r="D59" s="88">
        <f t="shared" ref="D59:E59" si="17">+SUM(D60:D61)</f>
        <v>0</v>
      </c>
      <c r="E59" s="88">
        <f t="shared" si="17"/>
        <v>1882</v>
      </c>
      <c r="F59" s="141"/>
      <c r="G59" s="89"/>
      <c r="H59" s="98"/>
      <c r="I59" s="57"/>
      <c r="J59" s="57"/>
      <c r="K59" s="57"/>
      <c r="L59" s="57"/>
      <c r="M59" s="57"/>
      <c r="N59" s="57"/>
      <c r="O59" s="57"/>
      <c r="P59" s="57"/>
      <c r="Q59" s="57"/>
      <c r="R59" s="58"/>
      <c r="S59" s="56"/>
    </row>
    <row r="60" spans="1:20" s="70" customFormat="1" ht="25.5" customHeight="1" x14ac:dyDescent="0.25">
      <c r="A60" s="67">
        <v>1</v>
      </c>
      <c r="B60" s="61" t="s">
        <v>59</v>
      </c>
      <c r="C60" s="60" t="s">
        <v>100</v>
      </c>
      <c r="D60" s="85"/>
      <c r="E60" s="85">
        <v>941</v>
      </c>
      <c r="F60" s="141"/>
      <c r="G60" s="91"/>
      <c r="H60" s="100"/>
      <c r="I60" s="62"/>
      <c r="J60" s="62"/>
      <c r="K60" s="62"/>
      <c r="L60" s="62"/>
      <c r="M60" s="62"/>
      <c r="N60" s="62"/>
      <c r="O60" s="62"/>
      <c r="P60" s="62"/>
      <c r="Q60" s="62"/>
      <c r="R60" s="63"/>
      <c r="S60" s="69"/>
    </row>
    <row r="61" spans="1:20" s="70" customFormat="1" ht="33" x14ac:dyDescent="0.25">
      <c r="A61" s="67">
        <v>2</v>
      </c>
      <c r="B61" s="61" t="s">
        <v>60</v>
      </c>
      <c r="C61" s="60" t="s">
        <v>100</v>
      </c>
      <c r="D61" s="85"/>
      <c r="E61" s="85">
        <v>941</v>
      </c>
      <c r="F61" s="142"/>
      <c r="G61" s="91"/>
      <c r="H61" s="100"/>
      <c r="I61" s="62"/>
      <c r="J61" s="62"/>
      <c r="K61" s="62"/>
      <c r="L61" s="62"/>
      <c r="M61" s="62"/>
      <c r="N61" s="62"/>
      <c r="O61" s="62"/>
      <c r="P61" s="62"/>
      <c r="Q61" s="62"/>
      <c r="R61" s="63"/>
      <c r="S61" s="69"/>
    </row>
    <row r="62" spans="1:20" s="48" customFormat="1" ht="25.5" customHeight="1" x14ac:dyDescent="0.25">
      <c r="A62" s="45" t="s">
        <v>35</v>
      </c>
      <c r="B62" s="46" t="s">
        <v>63</v>
      </c>
      <c r="C62" s="45"/>
      <c r="D62" s="87">
        <f t="shared" ref="D62:E62" si="18">+D63</f>
        <v>885</v>
      </c>
      <c r="E62" s="87">
        <f t="shared" si="18"/>
        <v>1882</v>
      </c>
      <c r="F62" s="87"/>
      <c r="G62" s="92"/>
      <c r="H62" s="101"/>
      <c r="I62" s="47"/>
      <c r="J62" s="47"/>
      <c r="K62" s="47"/>
      <c r="L62" s="47"/>
      <c r="M62" s="47"/>
      <c r="N62" s="47"/>
      <c r="O62" s="47"/>
      <c r="P62" s="47"/>
      <c r="Q62" s="47"/>
      <c r="R62" s="47"/>
      <c r="S62" s="47"/>
    </row>
    <row r="63" spans="1:20" s="59" customFormat="1" ht="25.5" customHeight="1" x14ac:dyDescent="0.25">
      <c r="A63" s="54" t="s">
        <v>35</v>
      </c>
      <c r="B63" s="55" t="s">
        <v>151</v>
      </c>
      <c r="C63" s="111"/>
      <c r="D63" s="88">
        <f>SUM(D64:D66)</f>
        <v>885</v>
      </c>
      <c r="E63" s="88">
        <f t="shared" ref="E63" si="19">SUM(E64:E66)</f>
        <v>1882</v>
      </c>
      <c r="F63" s="140" t="s">
        <v>144</v>
      </c>
      <c r="G63" s="89"/>
      <c r="H63" s="98"/>
      <c r="I63" s="57"/>
      <c r="J63" s="57"/>
      <c r="K63" s="57"/>
      <c r="L63" s="57"/>
      <c r="M63" s="57"/>
      <c r="N63" s="57"/>
      <c r="O63" s="57"/>
      <c r="P63" s="57"/>
      <c r="Q63" s="57"/>
      <c r="R63" s="58"/>
      <c r="S63" s="56"/>
    </row>
    <row r="64" spans="1:20" s="70" customFormat="1" ht="25.5" customHeight="1" x14ac:dyDescent="0.25">
      <c r="A64" s="67">
        <v>1</v>
      </c>
      <c r="B64" s="61" t="s">
        <v>64</v>
      </c>
      <c r="C64" s="60" t="s">
        <v>65</v>
      </c>
      <c r="D64" s="85">
        <v>300</v>
      </c>
      <c r="E64" s="85">
        <v>600</v>
      </c>
      <c r="F64" s="141"/>
      <c r="G64" s="91"/>
      <c r="H64" s="100"/>
      <c r="I64" s="62"/>
      <c r="J64" s="62"/>
      <c r="K64" s="62"/>
      <c r="L64" s="62"/>
      <c r="M64" s="62"/>
      <c r="N64" s="62"/>
      <c r="O64" s="62"/>
      <c r="P64" s="62"/>
      <c r="Q64" s="62"/>
      <c r="R64" s="63"/>
      <c r="S64" s="69"/>
    </row>
    <row r="65" spans="1:19" s="70" customFormat="1" ht="25.5" customHeight="1" x14ac:dyDescent="0.25">
      <c r="A65" s="67">
        <v>2</v>
      </c>
      <c r="B65" s="61" t="s">
        <v>131</v>
      </c>
      <c r="C65" s="60" t="s">
        <v>65</v>
      </c>
      <c r="D65" s="85">
        <v>300</v>
      </c>
      <c r="E65" s="85">
        <v>587</v>
      </c>
      <c r="F65" s="141"/>
      <c r="G65" s="91"/>
      <c r="H65" s="100"/>
      <c r="I65" s="62"/>
      <c r="J65" s="62"/>
      <c r="K65" s="62"/>
      <c r="L65" s="62"/>
      <c r="M65" s="62"/>
      <c r="N65" s="62"/>
      <c r="O65" s="62"/>
      <c r="P65" s="62"/>
      <c r="Q65" s="62"/>
      <c r="R65" s="63"/>
      <c r="S65" s="69"/>
    </row>
    <row r="66" spans="1:19" s="70" customFormat="1" ht="25.5" customHeight="1" x14ac:dyDescent="0.25">
      <c r="A66" s="67">
        <v>3</v>
      </c>
      <c r="B66" s="61" t="s">
        <v>125</v>
      </c>
      <c r="C66" s="60" t="s">
        <v>65</v>
      </c>
      <c r="D66" s="85">
        <v>285</v>
      </c>
      <c r="E66" s="85">
        <v>695</v>
      </c>
      <c r="F66" s="142"/>
      <c r="G66" s="91"/>
      <c r="H66" s="100"/>
      <c r="I66" s="62"/>
      <c r="J66" s="62"/>
      <c r="K66" s="62"/>
      <c r="L66" s="62"/>
      <c r="M66" s="62"/>
      <c r="N66" s="62"/>
      <c r="O66" s="62"/>
      <c r="P66" s="62"/>
      <c r="Q66" s="62"/>
      <c r="R66" s="63"/>
      <c r="S66" s="69"/>
    </row>
    <row r="67" spans="1:19" s="48" customFormat="1" ht="25.5" customHeight="1" x14ac:dyDescent="0.25">
      <c r="A67" s="45" t="s">
        <v>62</v>
      </c>
      <c r="B67" s="46" t="s">
        <v>67</v>
      </c>
      <c r="C67" s="45"/>
      <c r="D67" s="87">
        <f t="shared" ref="D67:E67" si="20">+D68+D71</f>
        <v>885</v>
      </c>
      <c r="E67" s="87">
        <f t="shared" si="20"/>
        <v>1882</v>
      </c>
      <c r="F67" s="87"/>
      <c r="G67" s="92"/>
      <c r="H67" s="101"/>
      <c r="I67" s="47" t="s">
        <v>93</v>
      </c>
      <c r="J67" s="47"/>
      <c r="K67" s="47"/>
      <c r="L67" s="47"/>
      <c r="M67" s="47"/>
      <c r="N67" s="47"/>
      <c r="O67" s="47"/>
      <c r="P67" s="47"/>
      <c r="Q67" s="47"/>
      <c r="R67" s="47"/>
      <c r="S67" s="47"/>
    </row>
    <row r="68" spans="1:19" s="59" customFormat="1" ht="25.5" customHeight="1" x14ac:dyDescent="0.25">
      <c r="A68" s="54" t="s">
        <v>35</v>
      </c>
      <c r="B68" s="55" t="s">
        <v>151</v>
      </c>
      <c r="C68" s="111"/>
      <c r="D68" s="88">
        <f t="shared" ref="D68:E68" si="21">SUM(D69:D70)</f>
        <v>885</v>
      </c>
      <c r="E68" s="88">
        <f t="shared" si="21"/>
        <v>1095</v>
      </c>
      <c r="F68" s="140" t="s">
        <v>143</v>
      </c>
      <c r="G68" s="89"/>
      <c r="H68" s="98"/>
      <c r="I68" s="57"/>
      <c r="J68" s="57"/>
      <c r="K68" s="57"/>
      <c r="L68" s="57"/>
      <c r="M68" s="57"/>
      <c r="N68" s="57"/>
      <c r="O68" s="57"/>
      <c r="P68" s="57"/>
      <c r="Q68" s="57"/>
      <c r="R68" s="58"/>
      <c r="S68" s="56"/>
    </row>
    <row r="69" spans="1:19" s="70" customFormat="1" ht="25.5" customHeight="1" x14ac:dyDescent="0.25">
      <c r="A69" s="67">
        <v>1</v>
      </c>
      <c r="B69" s="61" t="s">
        <v>68</v>
      </c>
      <c r="C69" s="60" t="s">
        <v>101</v>
      </c>
      <c r="D69" s="85">
        <v>455</v>
      </c>
      <c r="E69" s="85">
        <v>535</v>
      </c>
      <c r="F69" s="141"/>
      <c r="G69" s="91"/>
      <c r="H69" s="100"/>
      <c r="I69" s="62"/>
      <c r="J69" s="62"/>
      <c r="K69" s="62"/>
      <c r="L69" s="62"/>
      <c r="M69" s="62"/>
      <c r="N69" s="62"/>
      <c r="O69" s="62"/>
      <c r="P69" s="62"/>
      <c r="Q69" s="62"/>
      <c r="R69" s="63"/>
      <c r="S69" s="69"/>
    </row>
    <row r="70" spans="1:19" s="70" customFormat="1" ht="25.5" customHeight="1" x14ac:dyDescent="0.25">
      <c r="A70" s="67">
        <v>2</v>
      </c>
      <c r="B70" s="61" t="s">
        <v>96</v>
      </c>
      <c r="C70" s="60" t="s">
        <v>101</v>
      </c>
      <c r="D70" s="85">
        <v>430</v>
      </c>
      <c r="E70" s="85">
        <v>560</v>
      </c>
      <c r="F70" s="141"/>
      <c r="G70" s="91"/>
      <c r="H70" s="100"/>
      <c r="I70" s="62"/>
      <c r="J70" s="62"/>
      <c r="K70" s="62"/>
      <c r="L70" s="62"/>
      <c r="M70" s="62"/>
      <c r="N70" s="62"/>
      <c r="O70" s="62"/>
      <c r="P70" s="62"/>
      <c r="Q70" s="62"/>
      <c r="R70" s="63"/>
      <c r="S70" s="69"/>
    </row>
    <row r="71" spans="1:19" s="59" customFormat="1" ht="25.5" customHeight="1" x14ac:dyDescent="0.25">
      <c r="A71" s="54" t="s">
        <v>36</v>
      </c>
      <c r="B71" s="55" t="s">
        <v>6</v>
      </c>
      <c r="C71" s="111"/>
      <c r="D71" s="88">
        <f t="shared" ref="D71" si="22">+SUM(D72:D73)</f>
        <v>0</v>
      </c>
      <c r="E71" s="88">
        <f t="shared" ref="E71" si="23">+SUM(E72:E73)</f>
        <v>787</v>
      </c>
      <c r="F71" s="141"/>
      <c r="G71" s="89"/>
      <c r="H71" s="98"/>
      <c r="I71" s="57"/>
      <c r="J71" s="57"/>
      <c r="K71" s="57"/>
      <c r="L71" s="57"/>
      <c r="M71" s="57"/>
      <c r="N71" s="57"/>
      <c r="O71" s="57"/>
      <c r="P71" s="57"/>
      <c r="Q71" s="57"/>
      <c r="R71" s="58"/>
      <c r="S71" s="56"/>
    </row>
    <row r="72" spans="1:19" s="70" customFormat="1" ht="25.5" customHeight="1" x14ac:dyDescent="0.25">
      <c r="A72" s="67">
        <v>1</v>
      </c>
      <c r="B72" s="61" t="s">
        <v>69</v>
      </c>
      <c r="C72" s="60" t="s">
        <v>101</v>
      </c>
      <c r="D72" s="85"/>
      <c r="E72" s="85">
        <v>350</v>
      </c>
      <c r="F72" s="141"/>
      <c r="G72" s="91"/>
      <c r="H72" s="100"/>
      <c r="I72" s="62"/>
      <c r="J72" s="62"/>
      <c r="K72" s="62"/>
      <c r="L72" s="62"/>
      <c r="M72" s="62"/>
      <c r="N72" s="62"/>
      <c r="O72" s="62"/>
      <c r="P72" s="62"/>
      <c r="Q72" s="62"/>
      <c r="R72" s="63"/>
      <c r="S72" s="69"/>
    </row>
    <row r="73" spans="1:19" s="70" customFormat="1" ht="25.5" customHeight="1" x14ac:dyDescent="0.25">
      <c r="A73" s="67">
        <v>2</v>
      </c>
      <c r="B73" s="61" t="s">
        <v>70</v>
      </c>
      <c r="C73" s="60" t="s">
        <v>101</v>
      </c>
      <c r="D73" s="85"/>
      <c r="E73" s="85">
        <v>437</v>
      </c>
      <c r="F73" s="142"/>
      <c r="G73" s="91"/>
      <c r="H73" s="100"/>
      <c r="I73" s="62"/>
      <c r="J73" s="62"/>
      <c r="K73" s="62"/>
      <c r="L73" s="62"/>
      <c r="M73" s="62"/>
      <c r="N73" s="62"/>
      <c r="O73" s="62"/>
      <c r="P73" s="62"/>
      <c r="Q73" s="62"/>
      <c r="R73" s="63"/>
      <c r="S73" s="69"/>
    </row>
    <row r="74" spans="1:19" s="48" customFormat="1" ht="25.5" customHeight="1" x14ac:dyDescent="0.25">
      <c r="A74" s="45" t="s">
        <v>91</v>
      </c>
      <c r="B74" s="46" t="s">
        <v>71</v>
      </c>
      <c r="C74" s="45"/>
      <c r="D74" s="87">
        <f t="shared" ref="D74:E74" si="24">+D75</f>
        <v>885</v>
      </c>
      <c r="E74" s="87">
        <f t="shared" si="24"/>
        <v>1882</v>
      </c>
      <c r="F74" s="87"/>
      <c r="G74" s="92"/>
      <c r="H74" s="101"/>
      <c r="I74" s="47"/>
      <c r="J74" s="47"/>
      <c r="K74" s="47"/>
      <c r="L74" s="47"/>
      <c r="M74" s="47"/>
      <c r="N74" s="47"/>
      <c r="O74" s="47"/>
      <c r="P74" s="47"/>
      <c r="Q74" s="47"/>
      <c r="R74" s="47"/>
      <c r="S74" s="47"/>
    </row>
    <row r="75" spans="1:19" s="59" customFormat="1" ht="25.5" customHeight="1" x14ac:dyDescent="0.25">
      <c r="A75" s="54" t="s">
        <v>35</v>
      </c>
      <c r="B75" s="55" t="s">
        <v>151</v>
      </c>
      <c r="C75" s="111"/>
      <c r="D75" s="88">
        <f t="shared" ref="D75:E75" si="25">+SUM(D76:D78)</f>
        <v>885</v>
      </c>
      <c r="E75" s="88">
        <f t="shared" si="25"/>
        <v>1882</v>
      </c>
      <c r="F75" s="140" t="s">
        <v>142</v>
      </c>
      <c r="G75" s="89"/>
      <c r="H75" s="98"/>
      <c r="I75" s="57"/>
      <c r="J75" s="57"/>
      <c r="K75" s="57"/>
      <c r="L75" s="57"/>
      <c r="M75" s="57"/>
      <c r="N75" s="57"/>
      <c r="O75" s="57"/>
      <c r="P75" s="57"/>
      <c r="Q75" s="57"/>
      <c r="R75" s="58"/>
      <c r="S75" s="56"/>
    </row>
    <row r="76" spans="1:19" s="70" customFormat="1" ht="25.5" customHeight="1" x14ac:dyDescent="0.25">
      <c r="A76" s="67">
        <v>1</v>
      </c>
      <c r="B76" s="61" t="s">
        <v>72</v>
      </c>
      <c r="C76" s="60" t="s">
        <v>122</v>
      </c>
      <c r="D76" s="85">
        <v>400</v>
      </c>
      <c r="E76" s="85">
        <v>1197</v>
      </c>
      <c r="F76" s="141"/>
      <c r="G76" s="91"/>
      <c r="H76" s="100"/>
      <c r="I76" s="62"/>
      <c r="J76" s="62"/>
      <c r="K76" s="62"/>
      <c r="L76" s="62"/>
      <c r="M76" s="62"/>
      <c r="N76" s="62"/>
      <c r="O76" s="62"/>
      <c r="P76" s="62"/>
      <c r="Q76" s="62"/>
      <c r="R76" s="63"/>
      <c r="S76" s="69"/>
    </row>
    <row r="77" spans="1:19" s="70" customFormat="1" x14ac:dyDescent="0.25">
      <c r="A77" s="67">
        <v>2</v>
      </c>
      <c r="B77" s="61" t="s">
        <v>73</v>
      </c>
      <c r="C77" s="60" t="s">
        <v>122</v>
      </c>
      <c r="D77" s="85">
        <v>285</v>
      </c>
      <c r="E77" s="85">
        <v>345</v>
      </c>
      <c r="F77" s="141"/>
      <c r="G77" s="91"/>
      <c r="H77" s="100"/>
      <c r="I77" s="62"/>
      <c r="J77" s="62"/>
      <c r="K77" s="62"/>
      <c r="L77" s="62"/>
      <c r="M77" s="62"/>
      <c r="N77" s="62"/>
      <c r="O77" s="62"/>
      <c r="P77" s="62"/>
      <c r="Q77" s="62"/>
      <c r="R77" s="63"/>
      <c r="S77" s="69"/>
    </row>
    <row r="78" spans="1:19" s="70" customFormat="1" ht="25.5" customHeight="1" x14ac:dyDescent="0.25">
      <c r="A78" s="67">
        <v>3</v>
      </c>
      <c r="B78" s="61" t="s">
        <v>74</v>
      </c>
      <c r="C78" s="60" t="s">
        <v>122</v>
      </c>
      <c r="D78" s="85">
        <v>200</v>
      </c>
      <c r="E78" s="85">
        <v>340</v>
      </c>
      <c r="F78" s="142"/>
      <c r="G78" s="91"/>
      <c r="H78" s="100"/>
      <c r="I78" s="62"/>
      <c r="J78" s="62"/>
      <c r="K78" s="62"/>
      <c r="L78" s="62"/>
      <c r="M78" s="62"/>
      <c r="N78" s="62"/>
      <c r="O78" s="62"/>
      <c r="P78" s="62"/>
      <c r="Q78" s="62"/>
      <c r="R78" s="63"/>
      <c r="S78" s="69"/>
    </row>
    <row r="79" spans="1:19" s="48" customFormat="1" ht="25.5" customHeight="1" x14ac:dyDescent="0.25">
      <c r="A79" s="45" t="s">
        <v>89</v>
      </c>
      <c r="B79" s="46" t="s">
        <v>75</v>
      </c>
      <c r="C79" s="45"/>
      <c r="D79" s="87">
        <f>+D80+D82</f>
        <v>885</v>
      </c>
      <c r="E79" s="87">
        <f>+E80+E82</f>
        <v>1882</v>
      </c>
      <c r="F79" s="87"/>
      <c r="G79" s="92"/>
      <c r="H79" s="101"/>
      <c r="I79" s="47"/>
      <c r="J79" s="47"/>
      <c r="K79" s="47"/>
      <c r="L79" s="47"/>
      <c r="M79" s="47"/>
      <c r="N79" s="47"/>
      <c r="O79" s="47"/>
      <c r="P79" s="47"/>
      <c r="Q79" s="47"/>
      <c r="R79" s="47"/>
      <c r="S79" s="47"/>
    </row>
    <row r="80" spans="1:19" s="59" customFormat="1" ht="25.5" customHeight="1" x14ac:dyDescent="0.25">
      <c r="A80" s="54" t="s">
        <v>35</v>
      </c>
      <c r="B80" s="55" t="s">
        <v>94</v>
      </c>
      <c r="C80" s="111"/>
      <c r="D80" s="88">
        <f>+SUM(D81:D81)</f>
        <v>885</v>
      </c>
      <c r="E80" s="88">
        <f>+SUM(E81:E81)</f>
        <v>0</v>
      </c>
      <c r="F80" s="140" t="s">
        <v>141</v>
      </c>
      <c r="G80" s="89"/>
      <c r="H80" s="98"/>
      <c r="I80" s="57"/>
      <c r="J80" s="57"/>
      <c r="K80" s="57"/>
      <c r="L80" s="57"/>
      <c r="M80" s="57"/>
      <c r="N80" s="57"/>
      <c r="O80" s="57"/>
      <c r="P80" s="57"/>
      <c r="Q80" s="57"/>
      <c r="R80" s="58"/>
      <c r="S80" s="56"/>
    </row>
    <row r="81" spans="1:19" s="70" customFormat="1" ht="18.75" customHeight="1" x14ac:dyDescent="0.25">
      <c r="A81" s="67">
        <v>1</v>
      </c>
      <c r="B81" s="68" t="s">
        <v>126</v>
      </c>
      <c r="C81" s="60" t="s">
        <v>108</v>
      </c>
      <c r="D81" s="85">
        <v>885</v>
      </c>
      <c r="E81" s="85"/>
      <c r="F81" s="141"/>
      <c r="G81" s="91"/>
      <c r="H81" s="100"/>
      <c r="I81" s="62"/>
      <c r="J81" s="62"/>
      <c r="K81" s="62"/>
      <c r="L81" s="62"/>
      <c r="M81" s="62"/>
      <c r="N81" s="62"/>
      <c r="O81" s="62"/>
      <c r="P81" s="62"/>
      <c r="Q81" s="62"/>
      <c r="R81" s="63"/>
      <c r="S81" s="69"/>
    </row>
    <row r="82" spans="1:19" s="59" customFormat="1" ht="25.5" customHeight="1" x14ac:dyDescent="0.25">
      <c r="A82" s="54" t="s">
        <v>36</v>
      </c>
      <c r="B82" s="55" t="s">
        <v>6</v>
      </c>
      <c r="C82" s="111"/>
      <c r="D82" s="88">
        <f t="shared" ref="D82:E82" si="26">+SUM(D83:D85)</f>
        <v>0</v>
      </c>
      <c r="E82" s="88">
        <f t="shared" si="26"/>
        <v>1882</v>
      </c>
      <c r="F82" s="141"/>
      <c r="G82" s="89"/>
      <c r="H82" s="98"/>
      <c r="I82" s="57"/>
      <c r="J82" s="57"/>
      <c r="K82" s="57"/>
      <c r="L82" s="57"/>
      <c r="M82" s="57"/>
      <c r="N82" s="57"/>
      <c r="O82" s="57"/>
      <c r="P82" s="57"/>
      <c r="Q82" s="57"/>
      <c r="R82" s="58"/>
      <c r="S82" s="56"/>
    </row>
    <row r="83" spans="1:19" s="70" customFormat="1" ht="19.5" customHeight="1" x14ac:dyDescent="0.25">
      <c r="A83" s="67">
        <v>1</v>
      </c>
      <c r="B83" s="68" t="s">
        <v>76</v>
      </c>
      <c r="C83" s="60" t="s">
        <v>108</v>
      </c>
      <c r="D83" s="85"/>
      <c r="E83" s="85">
        <v>600</v>
      </c>
      <c r="F83" s="141"/>
      <c r="G83" s="91"/>
      <c r="H83" s="100"/>
      <c r="I83" s="62"/>
      <c r="J83" s="62"/>
      <c r="K83" s="62"/>
      <c r="L83" s="62"/>
      <c r="M83" s="62"/>
      <c r="N83" s="62"/>
      <c r="O83" s="62"/>
      <c r="P83" s="62"/>
      <c r="Q83" s="62"/>
      <c r="R83" s="63"/>
      <c r="S83" s="69"/>
    </row>
    <row r="84" spans="1:19" s="70" customFormat="1" ht="25.5" customHeight="1" x14ac:dyDescent="0.25">
      <c r="A84" s="67">
        <v>2</v>
      </c>
      <c r="B84" s="68" t="s">
        <v>77</v>
      </c>
      <c r="C84" s="60" t="s">
        <v>108</v>
      </c>
      <c r="D84" s="85"/>
      <c r="E84" s="85">
        <v>1000</v>
      </c>
      <c r="F84" s="141"/>
      <c r="G84" s="91"/>
      <c r="H84" s="100"/>
      <c r="I84" s="62"/>
      <c r="J84" s="62"/>
      <c r="K84" s="62"/>
      <c r="L84" s="62"/>
      <c r="M84" s="62"/>
      <c r="N84" s="62"/>
      <c r="O84" s="62"/>
      <c r="P84" s="62"/>
      <c r="Q84" s="62"/>
      <c r="R84" s="63"/>
      <c r="S84" s="69"/>
    </row>
    <row r="85" spans="1:19" s="70" customFormat="1" ht="17.25" customHeight="1" x14ac:dyDescent="0.25">
      <c r="A85" s="67">
        <v>3</v>
      </c>
      <c r="B85" s="68" t="s">
        <v>114</v>
      </c>
      <c r="C85" s="60" t="s">
        <v>108</v>
      </c>
      <c r="D85" s="85"/>
      <c r="E85" s="85">
        <v>282</v>
      </c>
      <c r="F85" s="142"/>
      <c r="G85" s="91"/>
      <c r="H85" s="100"/>
      <c r="I85" s="62"/>
      <c r="J85" s="62"/>
      <c r="K85" s="62"/>
      <c r="L85" s="62"/>
      <c r="M85" s="62"/>
      <c r="N85" s="62"/>
      <c r="O85" s="62"/>
      <c r="P85" s="62"/>
      <c r="Q85" s="62"/>
      <c r="R85" s="63"/>
      <c r="S85" s="69"/>
    </row>
    <row r="86" spans="1:19" s="48" customFormat="1" ht="25.5" customHeight="1" x14ac:dyDescent="0.25">
      <c r="A86" s="45" t="s">
        <v>90</v>
      </c>
      <c r="B86" s="46" t="s">
        <v>78</v>
      </c>
      <c r="C86" s="45"/>
      <c r="D86" s="87">
        <f t="shared" ref="D86:E86" si="27">+D87</f>
        <v>885</v>
      </c>
      <c r="E86" s="87">
        <f t="shared" si="27"/>
        <v>1882</v>
      </c>
      <c r="F86" s="87"/>
      <c r="G86" s="92"/>
      <c r="H86" s="101"/>
      <c r="I86" s="47"/>
      <c r="J86" s="47"/>
      <c r="K86" s="47"/>
      <c r="L86" s="47"/>
      <c r="M86" s="47"/>
      <c r="N86" s="47"/>
      <c r="O86" s="47"/>
      <c r="P86" s="47"/>
      <c r="Q86" s="47"/>
      <c r="R86" s="47"/>
      <c r="S86" s="47"/>
    </row>
    <row r="87" spans="1:19" s="59" customFormat="1" ht="25.5" customHeight="1" x14ac:dyDescent="0.25">
      <c r="A87" s="54" t="s">
        <v>35</v>
      </c>
      <c r="B87" s="55" t="s">
        <v>151</v>
      </c>
      <c r="C87" s="111"/>
      <c r="D87" s="88">
        <f t="shared" ref="D87:E87" si="28">+D88+D89</f>
        <v>885</v>
      </c>
      <c r="E87" s="88">
        <f t="shared" si="28"/>
        <v>1882</v>
      </c>
      <c r="F87" s="140" t="s">
        <v>140</v>
      </c>
      <c r="G87" s="89"/>
      <c r="H87" s="98"/>
      <c r="I87" s="57"/>
      <c r="J87" s="57"/>
      <c r="K87" s="57"/>
      <c r="L87" s="57"/>
      <c r="M87" s="57"/>
      <c r="N87" s="57"/>
      <c r="O87" s="57"/>
      <c r="P87" s="57"/>
      <c r="Q87" s="57"/>
      <c r="R87" s="58"/>
      <c r="S87" s="56"/>
    </row>
    <row r="88" spans="1:19" s="70" customFormat="1" ht="25.5" customHeight="1" x14ac:dyDescent="0.25">
      <c r="A88" s="67">
        <v>1</v>
      </c>
      <c r="B88" s="68" t="s">
        <v>109</v>
      </c>
      <c r="C88" s="60" t="s">
        <v>106</v>
      </c>
      <c r="D88" s="85">
        <v>767</v>
      </c>
      <c r="E88" s="85"/>
      <c r="F88" s="141"/>
      <c r="G88" s="91"/>
      <c r="H88" s="100"/>
      <c r="I88" s="62">
        <f>885-767</f>
        <v>118</v>
      </c>
      <c r="J88" s="62"/>
      <c r="K88" s="62"/>
      <c r="L88" s="62"/>
      <c r="M88" s="62"/>
      <c r="N88" s="62"/>
      <c r="O88" s="62"/>
      <c r="P88" s="62"/>
      <c r="Q88" s="62"/>
      <c r="R88" s="63"/>
      <c r="S88" s="69"/>
    </row>
    <row r="89" spans="1:19" s="70" customFormat="1" ht="25.5" customHeight="1" x14ac:dyDescent="0.25">
      <c r="A89" s="67">
        <v>2</v>
      </c>
      <c r="B89" s="68" t="s">
        <v>123</v>
      </c>
      <c r="C89" s="60" t="s">
        <v>106</v>
      </c>
      <c r="D89" s="85">
        <v>118</v>
      </c>
      <c r="E89" s="85">
        <v>1882</v>
      </c>
      <c r="F89" s="142"/>
      <c r="G89" s="91"/>
      <c r="H89" s="100"/>
      <c r="I89" s="62"/>
      <c r="J89" s="62"/>
      <c r="K89" s="62"/>
      <c r="L89" s="62"/>
      <c r="M89" s="62"/>
      <c r="N89" s="62"/>
      <c r="O89" s="62"/>
      <c r="P89" s="62"/>
      <c r="Q89" s="62"/>
      <c r="R89" s="63"/>
      <c r="S89" s="69"/>
    </row>
    <row r="90" spans="1:19" s="48" customFormat="1" ht="25.5" customHeight="1" x14ac:dyDescent="0.25">
      <c r="A90" s="45" t="s">
        <v>92</v>
      </c>
      <c r="B90" s="46" t="s">
        <v>79</v>
      </c>
      <c r="C90" s="45"/>
      <c r="D90" s="87">
        <f t="shared" ref="D90:E90" si="29">+D91+D96</f>
        <v>1684</v>
      </c>
      <c r="E90" s="87">
        <f t="shared" si="29"/>
        <v>5646</v>
      </c>
      <c r="F90" s="87"/>
      <c r="G90" s="92"/>
      <c r="H90" s="104"/>
      <c r="I90" s="75" t="e">
        <f>+E90+#REF!</f>
        <v>#REF!</v>
      </c>
      <c r="J90" s="47"/>
      <c r="K90" s="47"/>
      <c r="L90" s="47"/>
      <c r="M90" s="47"/>
      <c r="N90" s="47"/>
      <c r="O90" s="47"/>
      <c r="P90" s="47"/>
      <c r="Q90" s="47"/>
      <c r="R90" s="47"/>
      <c r="S90" s="47"/>
    </row>
    <row r="91" spans="1:19" s="59" customFormat="1" ht="25.5" customHeight="1" x14ac:dyDescent="0.25">
      <c r="A91" s="54" t="s">
        <v>35</v>
      </c>
      <c r="B91" s="55" t="s">
        <v>151</v>
      </c>
      <c r="C91" s="111"/>
      <c r="D91" s="88">
        <f t="shared" ref="D91:E91" si="30">+SUM(D92:D95)</f>
        <v>1684</v>
      </c>
      <c r="E91" s="88">
        <f t="shared" si="30"/>
        <v>2196</v>
      </c>
      <c r="F91" s="140" t="s">
        <v>139</v>
      </c>
      <c r="G91" s="89"/>
      <c r="H91" s="98"/>
      <c r="I91" s="57">
        <v>1684000000</v>
      </c>
      <c r="J91" s="57"/>
      <c r="K91" s="57"/>
      <c r="L91" s="57"/>
      <c r="M91" s="57"/>
      <c r="N91" s="57"/>
      <c r="O91" s="57"/>
      <c r="P91" s="57"/>
      <c r="Q91" s="57"/>
      <c r="R91" s="58"/>
      <c r="S91" s="56"/>
    </row>
    <row r="92" spans="1:19" s="70" customFormat="1" ht="25.5" customHeight="1" x14ac:dyDescent="0.25">
      <c r="A92" s="67">
        <v>1</v>
      </c>
      <c r="B92" s="68" t="s">
        <v>107</v>
      </c>
      <c r="C92" s="60" t="s">
        <v>110</v>
      </c>
      <c r="D92" s="85">
        <v>400</v>
      </c>
      <c r="E92" s="85">
        <v>550</v>
      </c>
      <c r="F92" s="141"/>
      <c r="G92" s="91"/>
      <c r="H92" s="100"/>
      <c r="I92" s="62">
        <f>+I91-D91</f>
        <v>1683998316</v>
      </c>
      <c r="J92" s="62"/>
      <c r="K92" s="62"/>
      <c r="L92" s="62"/>
      <c r="M92" s="62"/>
      <c r="N92" s="62"/>
      <c r="O92" s="62"/>
      <c r="P92" s="62"/>
      <c r="Q92" s="62"/>
      <c r="R92" s="63"/>
      <c r="S92" s="69"/>
    </row>
    <row r="93" spans="1:19" s="70" customFormat="1" x14ac:dyDescent="0.25">
      <c r="A93" s="67">
        <v>2</v>
      </c>
      <c r="B93" s="68" t="s">
        <v>80</v>
      </c>
      <c r="C93" s="60" t="s">
        <v>110</v>
      </c>
      <c r="D93" s="85">
        <v>450</v>
      </c>
      <c r="E93" s="85">
        <v>550</v>
      </c>
      <c r="F93" s="141"/>
      <c r="G93" s="91"/>
      <c r="H93" s="100"/>
      <c r="I93" s="62">
        <f>+I91-D91</f>
        <v>1683998316</v>
      </c>
      <c r="J93" s="62"/>
      <c r="K93" s="62"/>
      <c r="L93" s="62"/>
      <c r="M93" s="62"/>
      <c r="N93" s="62"/>
      <c r="O93" s="62"/>
      <c r="P93" s="62"/>
      <c r="Q93" s="62"/>
      <c r="R93" s="63"/>
      <c r="S93" s="69"/>
    </row>
    <row r="94" spans="1:19" s="70" customFormat="1" ht="25.5" customHeight="1" x14ac:dyDescent="0.25">
      <c r="A94" s="67">
        <v>3</v>
      </c>
      <c r="B94" s="68" t="s">
        <v>81</v>
      </c>
      <c r="C94" s="60" t="s">
        <v>110</v>
      </c>
      <c r="D94" s="85">
        <v>350</v>
      </c>
      <c r="E94" s="85">
        <v>550</v>
      </c>
      <c r="F94" s="141"/>
      <c r="G94" s="91"/>
      <c r="H94" s="100"/>
      <c r="I94" s="62">
        <v>7330000000</v>
      </c>
      <c r="J94" s="62"/>
      <c r="K94" s="62"/>
      <c r="L94" s="62"/>
      <c r="M94" s="62"/>
      <c r="N94" s="62"/>
      <c r="O94" s="62"/>
      <c r="P94" s="62"/>
      <c r="Q94" s="62"/>
      <c r="R94" s="63"/>
      <c r="S94" s="69"/>
    </row>
    <row r="95" spans="1:19" s="70" customFormat="1" x14ac:dyDescent="0.25">
      <c r="A95" s="67">
        <v>4</v>
      </c>
      <c r="B95" s="68" t="s">
        <v>105</v>
      </c>
      <c r="C95" s="60" t="s">
        <v>110</v>
      </c>
      <c r="D95" s="85">
        <v>484</v>
      </c>
      <c r="E95" s="85">
        <v>546</v>
      </c>
      <c r="F95" s="141"/>
      <c r="G95" s="91"/>
      <c r="H95" s="100"/>
      <c r="I95" s="62">
        <f>+I94-I91</f>
        <v>5646000000</v>
      </c>
      <c r="J95" s="62"/>
      <c r="K95" s="62"/>
      <c r="L95" s="62"/>
      <c r="M95" s="62"/>
      <c r="N95" s="62"/>
      <c r="O95" s="62"/>
      <c r="P95" s="62"/>
      <c r="Q95" s="62"/>
      <c r="R95" s="63"/>
      <c r="S95" s="69"/>
    </row>
    <row r="96" spans="1:19" s="59" customFormat="1" ht="25.5" customHeight="1" x14ac:dyDescent="0.25">
      <c r="A96" s="54" t="s">
        <v>36</v>
      </c>
      <c r="B96" s="55" t="s">
        <v>6</v>
      </c>
      <c r="C96" s="111"/>
      <c r="D96" s="88"/>
      <c r="E96" s="88">
        <f t="shared" ref="E96" si="31">+SUM(E97:E100)</f>
        <v>3450</v>
      </c>
      <c r="F96" s="141"/>
      <c r="G96" s="89"/>
      <c r="H96" s="98"/>
      <c r="I96" s="57">
        <f>+I95-E90</f>
        <v>5645994354</v>
      </c>
      <c r="J96" s="57"/>
      <c r="K96" s="57"/>
      <c r="L96" s="57"/>
      <c r="M96" s="57"/>
      <c r="N96" s="57"/>
      <c r="O96" s="57"/>
      <c r="P96" s="57"/>
      <c r="Q96" s="57"/>
      <c r="R96" s="58"/>
      <c r="S96" s="56"/>
    </row>
    <row r="97" spans="1:19" s="70" customFormat="1" x14ac:dyDescent="0.25">
      <c r="A97" s="67">
        <v>1</v>
      </c>
      <c r="B97" s="68" t="s">
        <v>112</v>
      </c>
      <c r="C97" s="60" t="s">
        <v>110</v>
      </c>
      <c r="D97" s="85"/>
      <c r="E97" s="85">
        <v>1000</v>
      </c>
      <c r="F97" s="141"/>
      <c r="G97" s="91"/>
      <c r="H97" s="100"/>
      <c r="I97" s="62">
        <f>+E90+D90</f>
        <v>7330</v>
      </c>
      <c r="J97" s="62"/>
      <c r="K97" s="62"/>
      <c r="L97" s="62"/>
      <c r="M97" s="62"/>
      <c r="N97" s="62"/>
      <c r="O97" s="62"/>
      <c r="P97" s="62"/>
      <c r="Q97" s="62"/>
      <c r="R97" s="63"/>
      <c r="S97" s="69"/>
    </row>
    <row r="98" spans="1:19" s="70" customFormat="1" ht="16.5" customHeight="1" x14ac:dyDescent="0.25">
      <c r="A98" s="67">
        <v>2</v>
      </c>
      <c r="B98" s="68" t="s">
        <v>82</v>
      </c>
      <c r="C98" s="60" t="s">
        <v>110</v>
      </c>
      <c r="D98" s="85"/>
      <c r="E98" s="85">
        <v>1150</v>
      </c>
      <c r="F98" s="141"/>
      <c r="G98" s="91"/>
      <c r="H98" s="100"/>
      <c r="I98" s="62">
        <f>2767*12+7330+2285</f>
        <v>42819</v>
      </c>
      <c r="J98" s="62"/>
      <c r="K98" s="62"/>
      <c r="L98" s="62"/>
      <c r="M98" s="62"/>
      <c r="N98" s="62"/>
      <c r="O98" s="62"/>
      <c r="P98" s="62"/>
      <c r="Q98" s="62"/>
      <c r="R98" s="63"/>
      <c r="S98" s="69"/>
    </row>
    <row r="99" spans="1:19" s="70" customFormat="1" ht="18.75" customHeight="1" x14ac:dyDescent="0.25">
      <c r="A99" s="67">
        <v>3</v>
      </c>
      <c r="B99" s="68" t="s">
        <v>124</v>
      </c>
      <c r="C99" s="60" t="s">
        <v>110</v>
      </c>
      <c r="D99" s="85"/>
      <c r="E99" s="85">
        <v>600</v>
      </c>
      <c r="F99" s="141"/>
      <c r="G99" s="91"/>
      <c r="H99" s="100"/>
      <c r="I99" s="62"/>
      <c r="J99" s="62"/>
      <c r="K99" s="62"/>
      <c r="L99" s="62"/>
      <c r="M99" s="62"/>
      <c r="N99" s="62"/>
      <c r="O99" s="62"/>
      <c r="P99" s="62"/>
      <c r="Q99" s="62"/>
      <c r="R99" s="63"/>
      <c r="S99" s="69"/>
    </row>
    <row r="100" spans="1:19" s="70" customFormat="1" ht="19.5" customHeight="1" x14ac:dyDescent="0.25">
      <c r="A100" s="67">
        <v>4</v>
      </c>
      <c r="B100" s="68" t="s">
        <v>113</v>
      </c>
      <c r="C100" s="60" t="s">
        <v>110</v>
      </c>
      <c r="D100" s="85"/>
      <c r="E100" s="85">
        <v>700</v>
      </c>
      <c r="F100" s="142"/>
      <c r="G100" s="91"/>
      <c r="H100" s="100"/>
      <c r="I100" s="62"/>
      <c r="J100" s="62"/>
      <c r="K100" s="62"/>
      <c r="L100" s="62"/>
      <c r="M100" s="62"/>
      <c r="N100" s="62"/>
      <c r="O100" s="62"/>
      <c r="P100" s="62"/>
      <c r="Q100" s="62"/>
      <c r="R100" s="63"/>
      <c r="S100" s="69"/>
    </row>
    <row r="101" spans="1:19" s="48" customFormat="1" ht="25.5" customHeight="1" x14ac:dyDescent="0.25">
      <c r="A101" s="45" t="s">
        <v>104</v>
      </c>
      <c r="B101" s="46" t="s">
        <v>103</v>
      </c>
      <c r="C101" s="45"/>
      <c r="D101" s="87">
        <f>+D102</f>
        <v>2285</v>
      </c>
      <c r="E101" s="87"/>
      <c r="F101" s="87"/>
      <c r="G101" s="92"/>
      <c r="H101" s="101"/>
      <c r="I101" s="47"/>
      <c r="J101" s="47"/>
      <c r="K101" s="47"/>
      <c r="L101" s="47"/>
      <c r="M101" s="47"/>
      <c r="N101" s="47"/>
      <c r="O101" s="47"/>
      <c r="P101" s="47"/>
      <c r="Q101" s="47"/>
      <c r="R101" s="47"/>
      <c r="S101" s="47"/>
    </row>
    <row r="102" spans="1:19" s="83" customFormat="1" x14ac:dyDescent="0.25">
      <c r="A102" s="79"/>
      <c r="B102" s="80" t="s">
        <v>5</v>
      </c>
      <c r="C102" s="79"/>
      <c r="D102" s="84">
        <f>+SUM(D103:D105)</f>
        <v>2285</v>
      </c>
      <c r="E102" s="84"/>
      <c r="F102" s="143" t="s">
        <v>138</v>
      </c>
      <c r="G102" s="93"/>
      <c r="H102" s="102"/>
      <c r="I102" s="82"/>
      <c r="J102" s="82"/>
      <c r="K102" s="82"/>
      <c r="L102" s="82"/>
      <c r="M102" s="82"/>
      <c r="N102" s="82"/>
      <c r="O102" s="82"/>
      <c r="P102" s="82"/>
      <c r="Q102" s="82"/>
      <c r="R102" s="82"/>
      <c r="S102" s="82"/>
    </row>
    <row r="103" spans="1:19" s="70" customFormat="1" ht="25.5" customHeight="1" x14ac:dyDescent="0.25">
      <c r="A103" s="67">
        <v>1</v>
      </c>
      <c r="B103" s="68" t="s">
        <v>116</v>
      </c>
      <c r="C103" s="60" t="s">
        <v>119</v>
      </c>
      <c r="D103" s="85">
        <v>300</v>
      </c>
      <c r="E103" s="85"/>
      <c r="F103" s="144"/>
      <c r="G103" s="91"/>
      <c r="H103" s="100"/>
      <c r="I103" s="62"/>
      <c r="J103" s="62"/>
      <c r="K103" s="62"/>
      <c r="L103" s="62"/>
      <c r="M103" s="62"/>
      <c r="N103" s="62"/>
      <c r="O103" s="62"/>
      <c r="P103" s="62"/>
      <c r="Q103" s="62"/>
      <c r="R103" s="63"/>
      <c r="S103" s="69"/>
    </row>
    <row r="104" spans="1:19" s="70" customFormat="1" ht="25.5" customHeight="1" x14ac:dyDescent="0.25">
      <c r="A104" s="67">
        <v>2</v>
      </c>
      <c r="B104" s="68" t="s">
        <v>117</v>
      </c>
      <c r="C104" s="60" t="s">
        <v>119</v>
      </c>
      <c r="D104" s="85">
        <v>1100</v>
      </c>
      <c r="E104" s="85"/>
      <c r="F104" s="144"/>
      <c r="G104" s="91"/>
      <c r="H104" s="100"/>
      <c r="I104" s="62"/>
      <c r="J104" s="62"/>
      <c r="K104" s="62"/>
      <c r="L104" s="62"/>
      <c r="M104" s="62"/>
      <c r="N104" s="62"/>
      <c r="O104" s="62"/>
      <c r="P104" s="62"/>
      <c r="Q104" s="62"/>
      <c r="R104" s="63"/>
      <c r="S104" s="69"/>
    </row>
    <row r="105" spans="1:19" s="70" customFormat="1" ht="25.5" customHeight="1" x14ac:dyDescent="0.25">
      <c r="A105" s="67">
        <v>3</v>
      </c>
      <c r="B105" s="68" t="s">
        <v>118</v>
      </c>
      <c r="C105" s="60" t="s">
        <v>119</v>
      </c>
      <c r="D105" s="85">
        <v>885</v>
      </c>
      <c r="E105" s="85"/>
      <c r="F105" s="145"/>
      <c r="G105" s="91"/>
      <c r="H105" s="100"/>
      <c r="I105" s="62"/>
      <c r="J105" s="62"/>
      <c r="K105" s="62"/>
      <c r="L105" s="62"/>
      <c r="M105" s="62"/>
      <c r="N105" s="62"/>
      <c r="O105" s="62"/>
      <c r="P105" s="62"/>
      <c r="Q105" s="62"/>
      <c r="R105" s="63"/>
      <c r="S105" s="69"/>
    </row>
    <row r="106" spans="1:19" x14ac:dyDescent="0.25">
      <c r="E106" s="133"/>
      <c r="F106" s="133"/>
      <c r="G106" s="133"/>
      <c r="H106" s="110"/>
      <c r="I106" s="110"/>
      <c r="J106" s="72" t="e">
        <f>+#REF!-#REF!</f>
        <v>#REF!</v>
      </c>
      <c r="K106" s="110"/>
      <c r="L106" s="110"/>
      <c r="M106" s="110"/>
      <c r="N106" s="110"/>
      <c r="O106" s="110"/>
      <c r="P106" s="110"/>
      <c r="Q106" s="110"/>
      <c r="R106" s="110"/>
      <c r="S106" s="110"/>
    </row>
    <row r="107" spans="1:19" x14ac:dyDescent="0.25">
      <c r="B107" s="133"/>
      <c r="C107" s="133"/>
      <c r="E107" s="133"/>
      <c r="F107" s="133"/>
      <c r="G107" s="133"/>
      <c r="H107" s="110"/>
      <c r="I107" s="110"/>
      <c r="J107" s="110"/>
      <c r="K107" s="110"/>
      <c r="L107" s="110"/>
      <c r="M107" s="110"/>
      <c r="N107" s="110"/>
      <c r="O107" s="110"/>
      <c r="P107" s="110"/>
      <c r="Q107" s="110"/>
      <c r="R107" s="110"/>
      <c r="S107" s="110"/>
    </row>
    <row r="108" spans="1:19" x14ac:dyDescent="0.25">
      <c r="B108" s="49"/>
      <c r="C108" s="49"/>
      <c r="E108" s="49"/>
      <c r="F108" s="49"/>
      <c r="G108" s="49"/>
      <c r="H108" s="49"/>
      <c r="I108" s="49">
        <f>6+7+5.5+4.5+6+5+5</f>
        <v>39</v>
      </c>
      <c r="J108" s="49"/>
      <c r="K108" s="49"/>
      <c r="L108" s="49"/>
      <c r="M108" s="49"/>
      <c r="N108" s="49"/>
      <c r="O108" s="49"/>
      <c r="P108" s="49"/>
      <c r="Q108" s="49"/>
      <c r="R108" s="49"/>
      <c r="S108" s="49"/>
    </row>
    <row r="109" spans="1:19" x14ac:dyDescent="0.25">
      <c r="B109" s="49"/>
      <c r="C109" s="49"/>
      <c r="E109" s="49"/>
      <c r="F109" s="49"/>
      <c r="G109" s="49"/>
      <c r="H109" s="49"/>
      <c r="I109" s="49"/>
      <c r="J109" s="49"/>
      <c r="K109" s="49"/>
      <c r="L109" s="49"/>
      <c r="M109" s="49"/>
      <c r="N109" s="49"/>
      <c r="O109" s="49"/>
      <c r="P109" s="49"/>
      <c r="Q109" s="49"/>
      <c r="R109" s="49"/>
      <c r="S109" s="49"/>
    </row>
    <row r="110" spans="1:19" x14ac:dyDescent="0.25">
      <c r="B110" s="49"/>
      <c r="C110" s="49"/>
      <c r="E110" s="49"/>
      <c r="F110" s="49"/>
      <c r="G110" s="49"/>
      <c r="H110" s="49"/>
      <c r="I110" s="49"/>
      <c r="J110" s="49"/>
      <c r="K110" s="49"/>
      <c r="L110" s="49"/>
      <c r="M110" s="49"/>
      <c r="N110" s="49"/>
      <c r="O110" s="49"/>
      <c r="P110" s="49"/>
      <c r="Q110" s="49"/>
      <c r="R110" s="49"/>
      <c r="S110" s="49"/>
    </row>
    <row r="111" spans="1:19" x14ac:dyDescent="0.25">
      <c r="B111" s="49"/>
      <c r="C111" s="49"/>
      <c r="E111" s="49"/>
      <c r="F111" s="49"/>
      <c r="G111" s="49"/>
      <c r="H111" s="49"/>
      <c r="I111" s="49"/>
      <c r="J111" s="49"/>
      <c r="K111" s="49"/>
      <c r="L111" s="49"/>
      <c r="M111" s="49"/>
      <c r="N111" s="49"/>
      <c r="O111" s="49"/>
      <c r="P111" s="49"/>
      <c r="Q111" s="49"/>
      <c r="R111" s="49"/>
      <c r="S111" s="49"/>
    </row>
    <row r="112" spans="1:19" x14ac:dyDescent="0.25">
      <c r="B112" s="133"/>
      <c r="C112" s="133"/>
      <c r="E112" s="133"/>
      <c r="F112" s="133"/>
      <c r="G112" s="133"/>
      <c r="H112" s="110"/>
      <c r="I112" s="110"/>
      <c r="J112" s="110"/>
      <c r="K112" s="110"/>
      <c r="L112" s="110"/>
      <c r="M112" s="110"/>
      <c r="N112" s="110"/>
      <c r="O112" s="110"/>
      <c r="P112" s="110"/>
      <c r="Q112" s="110"/>
      <c r="R112" s="110"/>
      <c r="S112" s="110"/>
    </row>
  </sheetData>
  <mergeCells count="31">
    <mergeCell ref="G8:G9"/>
    <mergeCell ref="C1:G1"/>
    <mergeCell ref="C2:G2"/>
    <mergeCell ref="A4:G4"/>
    <mergeCell ref="A5:G5"/>
    <mergeCell ref="A6:G6"/>
    <mergeCell ref="E7:G7"/>
    <mergeCell ref="F47:F55"/>
    <mergeCell ref="A8:A9"/>
    <mergeCell ref="B8:B9"/>
    <mergeCell ref="C8:C9"/>
    <mergeCell ref="D8:E8"/>
    <mergeCell ref="F8:F9"/>
    <mergeCell ref="F12:F17"/>
    <mergeCell ref="F19:F22"/>
    <mergeCell ref="F24:F28"/>
    <mergeCell ref="F30:F36"/>
    <mergeCell ref="F38:F45"/>
    <mergeCell ref="B112:C112"/>
    <mergeCell ref="E112:G112"/>
    <mergeCell ref="F57:F61"/>
    <mergeCell ref="F63:F66"/>
    <mergeCell ref="F68:F73"/>
    <mergeCell ref="F75:F78"/>
    <mergeCell ref="F80:F85"/>
    <mergeCell ref="F87:F89"/>
    <mergeCell ref="F91:F100"/>
    <mergeCell ref="F102:F105"/>
    <mergeCell ref="E106:G106"/>
    <mergeCell ref="B107:C107"/>
    <mergeCell ref="E107:G107"/>
  </mergeCells>
  <pageMargins left="0.5" right="0.2" top="0.4" bottom="0.3" header="0.3" footer="0.3"/>
  <pageSetup paperSize="9" scale="83" orientation="landscape" blackAndWhite="1" r:id="rId1"/>
  <rowBreaks count="1" manualBreakCount="1">
    <brk id="105" max="25" man="1"/>
  </rowBreaks>
  <colBreaks count="1" manualBreakCount="1">
    <brk id="7" max="104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12"/>
  <sheetViews>
    <sheetView view="pageBreakPreview" topLeftCell="A4" zoomScale="76" zoomScaleNormal="85" zoomScaleSheetLayoutView="76" workbookViewId="0">
      <selection activeCell="I64" sqref="I1:I1048576"/>
    </sheetView>
  </sheetViews>
  <sheetFormatPr defaultRowHeight="16.5" x14ac:dyDescent="0.25"/>
  <cols>
    <col min="1" max="1" width="5.42578125" style="5" customWidth="1"/>
    <col min="2" max="2" width="81.5703125" style="5" customWidth="1"/>
    <col min="3" max="3" width="17.28515625" style="5" customWidth="1"/>
    <col min="4" max="4" width="11.42578125" style="5" customWidth="1"/>
    <col min="5" max="5" width="14.42578125" style="5" customWidth="1"/>
    <col min="6" max="6" width="19.42578125" style="5" customWidth="1"/>
    <col min="7" max="7" width="15.140625" style="5" customWidth="1"/>
    <col min="8" max="8" width="17.28515625" style="5" customWidth="1"/>
    <col min="9" max="9" width="19.5703125" style="5" bestFit="1" customWidth="1"/>
    <col min="10" max="10" width="20.85546875" style="5" bestFit="1" customWidth="1"/>
    <col min="11" max="15" width="17.7109375" style="5" customWidth="1"/>
    <col min="16" max="16" width="17.140625" style="5" bestFit="1" customWidth="1"/>
    <col min="17" max="17" width="18.140625" style="5" bestFit="1" customWidth="1"/>
    <col min="18" max="18" width="16.7109375" style="5" bestFit="1" customWidth="1"/>
    <col min="19" max="19" width="15.28515625" style="5" bestFit="1" customWidth="1"/>
    <col min="20" max="20" width="21.5703125" style="5" bestFit="1" customWidth="1"/>
    <col min="21" max="21" width="18.5703125" style="5" bestFit="1" customWidth="1"/>
    <col min="22" max="16384" width="9.140625" style="5"/>
  </cols>
  <sheetData>
    <row r="1" spans="1:24" hidden="1" x14ac:dyDescent="0.25">
      <c r="A1" s="49" t="s">
        <v>111</v>
      </c>
      <c r="B1" s="49"/>
      <c r="C1" s="133" t="s">
        <v>16</v>
      </c>
      <c r="D1" s="133"/>
      <c r="E1" s="133"/>
      <c r="F1" s="133"/>
      <c r="G1" s="133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</row>
    <row r="2" spans="1:24" hidden="1" x14ac:dyDescent="0.25">
      <c r="A2" s="49" t="s">
        <v>115</v>
      </c>
      <c r="B2" s="49"/>
      <c r="C2" s="133" t="s">
        <v>17</v>
      </c>
      <c r="D2" s="133"/>
      <c r="E2" s="133"/>
      <c r="F2" s="133"/>
      <c r="G2" s="133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</row>
    <row r="3" spans="1:24" hidden="1" x14ac:dyDescent="0.25"/>
    <row r="4" spans="1:24" x14ac:dyDescent="0.25">
      <c r="A4" s="133" t="s">
        <v>135</v>
      </c>
      <c r="B4" s="133"/>
      <c r="C4" s="133"/>
      <c r="D4" s="133"/>
      <c r="E4" s="133"/>
      <c r="F4" s="133"/>
      <c r="G4" s="133"/>
    </row>
    <row r="5" spans="1:24" ht="32.25" customHeight="1" x14ac:dyDescent="0.25">
      <c r="A5" s="137" t="s">
        <v>134</v>
      </c>
      <c r="B5" s="137"/>
      <c r="C5" s="137"/>
      <c r="D5" s="137"/>
      <c r="E5" s="137"/>
      <c r="F5" s="137"/>
      <c r="G5" s="137"/>
      <c r="H5" s="107"/>
      <c r="I5" s="107"/>
      <c r="J5" s="107"/>
      <c r="K5" s="107"/>
      <c r="L5" s="107"/>
      <c r="M5" s="107"/>
      <c r="N5" s="107"/>
      <c r="O5" s="107"/>
      <c r="P5" s="107"/>
      <c r="Q5" s="107"/>
      <c r="R5" s="107"/>
      <c r="S5" s="107"/>
      <c r="T5" s="52"/>
      <c r="U5" s="52"/>
      <c r="V5" s="52"/>
      <c r="W5" s="52"/>
      <c r="X5" s="52"/>
    </row>
    <row r="6" spans="1:24" ht="16.5" customHeight="1" x14ac:dyDescent="0.25">
      <c r="A6" s="138" t="s">
        <v>153</v>
      </c>
      <c r="B6" s="138"/>
      <c r="C6" s="138"/>
      <c r="D6" s="138"/>
      <c r="E6" s="138"/>
      <c r="F6" s="138"/>
      <c r="G6" s="138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2"/>
      <c r="U6" s="52"/>
      <c r="V6" s="52"/>
      <c r="W6" s="52"/>
      <c r="X6" s="52"/>
    </row>
    <row r="7" spans="1:24" x14ac:dyDescent="0.25">
      <c r="A7" s="109"/>
      <c r="B7" s="109"/>
      <c r="C7" s="109"/>
      <c r="D7" s="109"/>
      <c r="E7" s="139" t="s">
        <v>128</v>
      </c>
      <c r="F7" s="139"/>
      <c r="G7" s="139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2"/>
      <c r="U7" s="52"/>
      <c r="V7" s="52"/>
      <c r="W7" s="52"/>
      <c r="X7" s="52"/>
    </row>
    <row r="8" spans="1:24" ht="38.25" customHeight="1" x14ac:dyDescent="0.25">
      <c r="A8" s="136" t="s">
        <v>0</v>
      </c>
      <c r="B8" s="136" t="s">
        <v>1</v>
      </c>
      <c r="C8" s="136" t="s">
        <v>2</v>
      </c>
      <c r="D8" s="136" t="s">
        <v>129</v>
      </c>
      <c r="E8" s="136"/>
      <c r="F8" s="146" t="s">
        <v>136</v>
      </c>
      <c r="G8" s="136" t="s">
        <v>8</v>
      </c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</row>
    <row r="9" spans="1:24" ht="53.25" customHeight="1" x14ac:dyDescent="0.25">
      <c r="A9" s="136"/>
      <c r="B9" s="136"/>
      <c r="C9" s="136"/>
      <c r="D9" s="112" t="s">
        <v>5</v>
      </c>
      <c r="E9" s="112" t="s">
        <v>6</v>
      </c>
      <c r="F9" s="147"/>
      <c r="G9" s="136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</row>
    <row r="10" spans="1:24" x14ac:dyDescent="0.25">
      <c r="A10" s="108"/>
      <c r="B10" s="108" t="s">
        <v>102</v>
      </c>
      <c r="C10" s="108"/>
      <c r="D10" s="86">
        <f>+D11+D18+D23+D29+D37+D46+D56+D62+D67+D74+D79+D86+D90+D96+D101</f>
        <v>14589</v>
      </c>
      <c r="E10" s="86">
        <f>+E11+E18+E23+E29+E37+E46+E56+E62+E67+E74+E79+E86+E90+E101</f>
        <v>28230</v>
      </c>
      <c r="F10" s="86"/>
      <c r="G10" s="86" t="s">
        <v>130</v>
      </c>
      <c r="H10" s="96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</row>
    <row r="11" spans="1:24" s="48" customFormat="1" x14ac:dyDescent="0.25">
      <c r="A11" s="45" t="s">
        <v>9</v>
      </c>
      <c r="B11" s="46" t="s">
        <v>37</v>
      </c>
      <c r="C11" s="45"/>
      <c r="D11" s="87">
        <f t="shared" ref="D11:G11" si="0">+D12+D14</f>
        <v>885</v>
      </c>
      <c r="E11" s="87">
        <f t="shared" si="0"/>
        <v>1882</v>
      </c>
      <c r="F11" s="87"/>
      <c r="G11" s="87">
        <f t="shared" si="0"/>
        <v>0</v>
      </c>
      <c r="H11" s="9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</row>
    <row r="12" spans="1:24" s="59" customFormat="1" ht="25.5" customHeight="1" x14ac:dyDescent="0.25">
      <c r="A12" s="54" t="s">
        <v>35</v>
      </c>
      <c r="B12" s="55" t="s">
        <v>5</v>
      </c>
      <c r="C12" s="108"/>
      <c r="D12" s="88">
        <f>+SUM(D13:D13)</f>
        <v>885</v>
      </c>
      <c r="E12" s="88">
        <f>+SUM(E13:E13)</f>
        <v>0</v>
      </c>
      <c r="F12" s="140" t="s">
        <v>137</v>
      </c>
      <c r="G12" s="89"/>
      <c r="H12" s="98"/>
      <c r="I12" s="57"/>
      <c r="J12" s="57"/>
      <c r="K12" s="57"/>
      <c r="L12" s="57"/>
      <c r="M12" s="57"/>
      <c r="N12" s="57"/>
      <c r="O12" s="57"/>
      <c r="P12" s="57"/>
      <c r="Q12" s="57"/>
      <c r="R12" s="58"/>
      <c r="S12" s="56"/>
      <c r="T12" s="59">
        <v>1882000000</v>
      </c>
      <c r="U12" s="59">
        <f>+E12-T12</f>
        <v>-1882000000</v>
      </c>
    </row>
    <row r="13" spans="1:24" s="66" customFormat="1" ht="25.5" customHeight="1" x14ac:dyDescent="0.25">
      <c r="A13" s="60">
        <v>1</v>
      </c>
      <c r="B13" s="61" t="s">
        <v>38</v>
      </c>
      <c r="C13" s="60" t="s">
        <v>120</v>
      </c>
      <c r="D13" s="85">
        <v>885</v>
      </c>
      <c r="E13" s="85"/>
      <c r="F13" s="141"/>
      <c r="G13" s="90"/>
      <c r="H13" s="99">
        <f>+A13+A17+A22+A25+A28+A32+A36+A42+A45+A51+A55+A58+A61+A66+A70+A73+A78+A81+A85+A89+A95+A100+A105</f>
        <v>58</v>
      </c>
      <c r="I13" s="62" t="e">
        <f>+#REF!+E13+#REF!+D13</f>
        <v>#REF!</v>
      </c>
      <c r="J13" s="62">
        <f>+E13+D13</f>
        <v>885</v>
      </c>
      <c r="K13" s="62" t="e">
        <f>+#REF!+#REF!</f>
        <v>#REF!</v>
      </c>
      <c r="L13" s="62"/>
      <c r="M13" s="62"/>
      <c r="N13" s="62"/>
      <c r="O13" s="62"/>
      <c r="P13" s="62" t="e">
        <f>+#REF!+E13+#REF!+D13</f>
        <v>#REF!</v>
      </c>
      <c r="Q13" s="62" t="e">
        <f>+#REF!-R13</f>
        <v>#REF!</v>
      </c>
      <c r="R13" s="63" t="e">
        <f>+#REF!*0.1</f>
        <v>#REF!</v>
      </c>
      <c r="S13" s="62">
        <f>+D13+E13</f>
        <v>885</v>
      </c>
      <c r="T13" s="64">
        <f>+E13+D13</f>
        <v>885</v>
      </c>
      <c r="U13" s="65">
        <f>+U12/7</f>
        <v>-268857142.85714287</v>
      </c>
    </row>
    <row r="14" spans="1:24" s="59" customFormat="1" ht="25.5" customHeight="1" x14ac:dyDescent="0.25">
      <c r="A14" s="54" t="s">
        <v>36</v>
      </c>
      <c r="B14" s="55" t="s">
        <v>6</v>
      </c>
      <c r="C14" s="108"/>
      <c r="D14" s="88">
        <f t="shared" ref="D14:E14" si="1">+SUM(D15:D17)</f>
        <v>0</v>
      </c>
      <c r="E14" s="88">
        <f t="shared" si="1"/>
        <v>1882</v>
      </c>
      <c r="F14" s="141"/>
      <c r="G14" s="89"/>
      <c r="H14" s="98"/>
      <c r="I14" s="57" t="e">
        <f>+#REF!+E14+#REF!+D14</f>
        <v>#REF!</v>
      </c>
      <c r="J14" s="57">
        <f>+E14+D14</f>
        <v>1882</v>
      </c>
      <c r="K14" s="57" t="e">
        <f>+#REF!+#REF!</f>
        <v>#REF!</v>
      </c>
      <c r="L14" s="57"/>
      <c r="M14" s="57"/>
      <c r="N14" s="57"/>
      <c r="O14" s="57"/>
      <c r="P14" s="57" t="e">
        <f>+#REF!+E14+#REF!+D14</f>
        <v>#REF!</v>
      </c>
      <c r="Q14" s="57" t="e">
        <f>+#REF!-R14</f>
        <v>#REF!</v>
      </c>
      <c r="R14" s="58" t="e">
        <f>+#REF!*0.1</f>
        <v>#REF!</v>
      </c>
      <c r="S14" s="56"/>
    </row>
    <row r="15" spans="1:24" s="70" customFormat="1" ht="25.5" customHeight="1" x14ac:dyDescent="0.25">
      <c r="A15" s="67">
        <v>1</v>
      </c>
      <c r="B15" s="68" t="s">
        <v>38</v>
      </c>
      <c r="C15" s="60" t="s">
        <v>120</v>
      </c>
      <c r="D15" s="85"/>
      <c r="E15" s="85">
        <v>650</v>
      </c>
      <c r="F15" s="141"/>
      <c r="G15" s="91"/>
      <c r="H15" s="100"/>
      <c r="I15" s="62" t="e">
        <f>+#REF!+E15+#REF!+D15</f>
        <v>#REF!</v>
      </c>
      <c r="J15" s="62">
        <f>+E15+D15</f>
        <v>650</v>
      </c>
      <c r="K15" s="62" t="e">
        <f>+#REF!+#REF!</f>
        <v>#REF!</v>
      </c>
      <c r="L15" s="62"/>
      <c r="M15" s="62"/>
      <c r="N15" s="62"/>
      <c r="O15" s="62"/>
      <c r="P15" s="62" t="e">
        <f>+#REF!+E15+#REF!+D15</f>
        <v>#REF!</v>
      </c>
      <c r="Q15" s="62" t="e">
        <f>+#REF!-R15</f>
        <v>#REF!</v>
      </c>
      <c r="R15" s="63" t="e">
        <f>+#REF!*0.1</f>
        <v>#REF!</v>
      </c>
      <c r="S15" s="69"/>
    </row>
    <row r="16" spans="1:24" s="70" customFormat="1" ht="25.5" customHeight="1" x14ac:dyDescent="0.25">
      <c r="A16" s="67">
        <v>2</v>
      </c>
      <c r="B16" s="68" t="s">
        <v>39</v>
      </c>
      <c r="C16" s="60" t="s">
        <v>120</v>
      </c>
      <c r="D16" s="85"/>
      <c r="E16" s="85">
        <v>620</v>
      </c>
      <c r="F16" s="141"/>
      <c r="G16" s="91"/>
      <c r="H16" s="100"/>
      <c r="I16" s="62" t="e">
        <f>+#REF!+E16+#REF!+D16</f>
        <v>#REF!</v>
      </c>
      <c r="J16" s="62">
        <f>+E16+D16</f>
        <v>620</v>
      </c>
      <c r="K16" s="62" t="e">
        <f>+#REF!+#REF!</f>
        <v>#REF!</v>
      </c>
      <c r="L16" s="62"/>
      <c r="M16" s="62"/>
      <c r="N16" s="62"/>
      <c r="O16" s="62"/>
      <c r="P16" s="62" t="e">
        <f>+#REF!+E16+#REF!+D16</f>
        <v>#REF!</v>
      </c>
      <c r="Q16" s="62" t="e">
        <f>+#REF!-R16</f>
        <v>#REF!</v>
      </c>
      <c r="R16" s="63" t="e">
        <f>+#REF!*0.1</f>
        <v>#REF!</v>
      </c>
      <c r="S16" s="69"/>
    </row>
    <row r="17" spans="1:19" s="70" customFormat="1" ht="25.5" customHeight="1" x14ac:dyDescent="0.25">
      <c r="A17" s="67">
        <v>3</v>
      </c>
      <c r="B17" s="68" t="s">
        <v>40</v>
      </c>
      <c r="C17" s="60" t="s">
        <v>120</v>
      </c>
      <c r="D17" s="85"/>
      <c r="E17" s="85">
        <v>612</v>
      </c>
      <c r="F17" s="142"/>
      <c r="G17" s="91"/>
      <c r="H17" s="100"/>
      <c r="I17" s="62" t="e">
        <f>+#REF!+E17+#REF!+D17</f>
        <v>#REF!</v>
      </c>
      <c r="J17" s="62">
        <f>+E17+D17</f>
        <v>612</v>
      </c>
      <c r="K17" s="62" t="e">
        <f>+#REF!+#REF!</f>
        <v>#REF!</v>
      </c>
      <c r="L17" s="62"/>
      <c r="M17" s="62"/>
      <c r="N17" s="62"/>
      <c r="O17" s="62"/>
      <c r="P17" s="62" t="e">
        <f>+#REF!+E17+#REF!+D17</f>
        <v>#REF!</v>
      </c>
      <c r="Q17" s="62" t="e">
        <f>+#REF!-R17</f>
        <v>#REF!</v>
      </c>
      <c r="R17" s="63" t="e">
        <f>+#REF!*0.1</f>
        <v>#REF!</v>
      </c>
      <c r="S17" s="69"/>
    </row>
    <row r="18" spans="1:19" s="48" customFormat="1" ht="25.5" customHeight="1" x14ac:dyDescent="0.25">
      <c r="A18" s="45" t="s">
        <v>10</v>
      </c>
      <c r="B18" s="46" t="s">
        <v>45</v>
      </c>
      <c r="C18" s="45"/>
      <c r="D18" s="87">
        <f t="shared" ref="D18:E18" si="2">+D19</f>
        <v>885</v>
      </c>
      <c r="E18" s="87">
        <f t="shared" si="2"/>
        <v>1882</v>
      </c>
      <c r="F18" s="87"/>
      <c r="G18" s="92"/>
      <c r="H18" s="101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</row>
    <row r="19" spans="1:19" s="59" customFormat="1" ht="25.5" customHeight="1" x14ac:dyDescent="0.25">
      <c r="A19" s="54" t="s">
        <v>35</v>
      </c>
      <c r="B19" s="55" t="s">
        <v>151</v>
      </c>
      <c r="C19" s="108" t="s">
        <v>130</v>
      </c>
      <c r="D19" s="88">
        <f t="shared" ref="D19:E19" si="3">SUM(D20:D22)</f>
        <v>885</v>
      </c>
      <c r="E19" s="88">
        <f t="shared" si="3"/>
        <v>1882</v>
      </c>
      <c r="F19" s="140" t="s">
        <v>150</v>
      </c>
      <c r="G19" s="89"/>
      <c r="H19" s="98"/>
      <c r="I19" s="57"/>
      <c r="J19" s="57"/>
      <c r="K19" s="57"/>
      <c r="L19" s="57"/>
      <c r="M19" s="57"/>
      <c r="N19" s="57"/>
      <c r="O19" s="57"/>
      <c r="P19" s="57"/>
      <c r="Q19" s="57"/>
      <c r="R19" s="58"/>
      <c r="S19" s="56"/>
    </row>
    <row r="20" spans="1:19" s="70" customFormat="1" ht="31.5" customHeight="1" x14ac:dyDescent="0.25">
      <c r="A20" s="67">
        <v>1</v>
      </c>
      <c r="B20" s="68" t="s">
        <v>41</v>
      </c>
      <c r="C20" s="60" t="s">
        <v>42</v>
      </c>
      <c r="D20" s="85">
        <v>330</v>
      </c>
      <c r="E20" s="85">
        <v>705</v>
      </c>
      <c r="F20" s="141"/>
      <c r="G20" s="91"/>
      <c r="H20" s="100"/>
      <c r="I20" s="62"/>
      <c r="J20" s="62">
        <f>2767+276.7</f>
        <v>3043.7</v>
      </c>
      <c r="K20" s="62"/>
      <c r="L20" s="62"/>
      <c r="M20" s="62"/>
      <c r="N20" s="62"/>
      <c r="O20" s="62"/>
      <c r="P20" s="62"/>
      <c r="Q20" s="62"/>
      <c r="R20" s="63"/>
      <c r="S20" s="69"/>
    </row>
    <row r="21" spans="1:19" s="70" customFormat="1" ht="33.75" customHeight="1" x14ac:dyDescent="0.25">
      <c r="A21" s="67">
        <v>2</v>
      </c>
      <c r="B21" s="68" t="s">
        <v>43</v>
      </c>
      <c r="C21" s="60" t="s">
        <v>42</v>
      </c>
      <c r="D21" s="85">
        <v>330</v>
      </c>
      <c r="E21" s="85">
        <v>705</v>
      </c>
      <c r="F21" s="141"/>
      <c r="G21" s="91"/>
      <c r="H21" s="100"/>
      <c r="I21" s="62"/>
      <c r="J21" s="62">
        <f>775-697</f>
        <v>78</v>
      </c>
      <c r="K21" s="62"/>
      <c r="L21" s="62"/>
      <c r="M21" s="62"/>
      <c r="N21" s="62"/>
      <c r="O21" s="62"/>
      <c r="P21" s="62"/>
      <c r="Q21" s="62"/>
      <c r="R21" s="63"/>
      <c r="S21" s="69"/>
    </row>
    <row r="22" spans="1:19" s="70" customFormat="1" ht="30.75" customHeight="1" x14ac:dyDescent="0.25">
      <c r="A22" s="67">
        <v>3</v>
      </c>
      <c r="B22" s="68" t="s">
        <v>44</v>
      </c>
      <c r="C22" s="60" t="s">
        <v>42</v>
      </c>
      <c r="D22" s="85">
        <v>225</v>
      </c>
      <c r="E22" s="85">
        <v>472</v>
      </c>
      <c r="F22" s="142"/>
      <c r="G22" s="91"/>
      <c r="H22" s="100"/>
      <c r="I22" s="62"/>
      <c r="J22" s="62">
        <f>2880-2767</f>
        <v>113</v>
      </c>
      <c r="K22" s="62"/>
      <c r="L22" s="62"/>
      <c r="M22" s="62"/>
      <c r="N22" s="62"/>
      <c r="O22" s="62"/>
      <c r="P22" s="62"/>
      <c r="Q22" s="62"/>
      <c r="R22" s="63"/>
      <c r="S22" s="69"/>
    </row>
    <row r="23" spans="1:19" s="48" customFormat="1" ht="25.5" customHeight="1" x14ac:dyDescent="0.25">
      <c r="A23" s="45" t="s">
        <v>46</v>
      </c>
      <c r="B23" s="46" t="s">
        <v>47</v>
      </c>
      <c r="C23" s="45"/>
      <c r="D23" s="87">
        <f t="shared" ref="D23:E23" si="4">+D24+D26</f>
        <v>885</v>
      </c>
      <c r="E23" s="87">
        <f t="shared" si="4"/>
        <v>1882</v>
      </c>
      <c r="F23" s="87"/>
      <c r="G23" s="92"/>
      <c r="H23" s="101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</row>
    <row r="24" spans="1:19" s="59" customFormat="1" ht="25.5" customHeight="1" x14ac:dyDescent="0.25">
      <c r="A24" s="54" t="s">
        <v>35</v>
      </c>
      <c r="B24" s="55" t="s">
        <v>5</v>
      </c>
      <c r="C24" s="108"/>
      <c r="D24" s="88">
        <f>SUM(D25:D25)</f>
        <v>885</v>
      </c>
      <c r="E24" s="88">
        <f>SUM(E25:E25)</f>
        <v>0</v>
      </c>
      <c r="F24" s="140" t="s">
        <v>149</v>
      </c>
      <c r="G24" s="89"/>
      <c r="H24" s="98"/>
      <c r="I24" s="57"/>
      <c r="J24" s="57"/>
      <c r="K24" s="57"/>
      <c r="L24" s="57"/>
      <c r="M24" s="57"/>
      <c r="N24" s="57"/>
      <c r="O24" s="57"/>
      <c r="P24" s="57"/>
      <c r="Q24" s="57"/>
      <c r="R24" s="58"/>
      <c r="S24" s="56"/>
    </row>
    <row r="25" spans="1:19" s="70" customFormat="1" ht="29.25" customHeight="1" x14ac:dyDescent="0.25">
      <c r="A25" s="67">
        <v>1</v>
      </c>
      <c r="B25" s="68" t="s">
        <v>48</v>
      </c>
      <c r="C25" s="60" t="s">
        <v>97</v>
      </c>
      <c r="D25" s="85">
        <v>885</v>
      </c>
      <c r="E25" s="85"/>
      <c r="F25" s="141"/>
      <c r="G25" s="91"/>
      <c r="H25" s="100"/>
      <c r="I25" s="62"/>
      <c r="J25" s="62"/>
      <c r="K25" s="62"/>
      <c r="L25" s="62"/>
      <c r="M25" s="62"/>
      <c r="N25" s="62"/>
      <c r="O25" s="62"/>
      <c r="P25" s="62"/>
      <c r="Q25" s="62"/>
      <c r="R25" s="63"/>
      <c r="S25" s="69"/>
    </row>
    <row r="26" spans="1:19" s="59" customFormat="1" ht="25.5" customHeight="1" x14ac:dyDescent="0.25">
      <c r="A26" s="54" t="s">
        <v>36</v>
      </c>
      <c r="B26" s="55" t="s">
        <v>6</v>
      </c>
      <c r="C26" s="108"/>
      <c r="D26" s="88">
        <f t="shared" ref="D26:E26" si="5">+SUM(D27:D28)</f>
        <v>0</v>
      </c>
      <c r="E26" s="88">
        <f t="shared" si="5"/>
        <v>1882</v>
      </c>
      <c r="F26" s="141"/>
      <c r="G26" s="89"/>
      <c r="H26" s="98"/>
      <c r="I26" s="57"/>
      <c r="J26" s="57"/>
      <c r="K26" s="57"/>
      <c r="L26" s="57"/>
      <c r="M26" s="57"/>
      <c r="N26" s="57"/>
      <c r="O26" s="57"/>
      <c r="P26" s="57"/>
      <c r="Q26" s="57"/>
      <c r="R26" s="58"/>
      <c r="S26" s="56"/>
    </row>
    <row r="27" spans="1:19" s="70" customFormat="1" ht="33.75" customHeight="1" x14ac:dyDescent="0.25">
      <c r="A27" s="67">
        <v>1</v>
      </c>
      <c r="B27" s="68" t="s">
        <v>121</v>
      </c>
      <c r="C27" s="60" t="s">
        <v>97</v>
      </c>
      <c r="D27" s="85"/>
      <c r="E27" s="85">
        <v>1032</v>
      </c>
      <c r="F27" s="141"/>
      <c r="G27" s="91"/>
      <c r="H27" s="100"/>
      <c r="I27" s="62">
        <f>1882-850</f>
        <v>1032</v>
      </c>
      <c r="J27" s="62"/>
      <c r="K27" s="62"/>
      <c r="L27" s="62"/>
      <c r="M27" s="62"/>
      <c r="N27" s="62"/>
      <c r="O27" s="62"/>
      <c r="P27" s="62"/>
      <c r="Q27" s="62"/>
      <c r="R27" s="63"/>
      <c r="S27" s="69"/>
    </row>
    <row r="28" spans="1:19" s="70" customFormat="1" ht="32.25" customHeight="1" x14ac:dyDescent="0.25">
      <c r="A28" s="67">
        <v>2</v>
      </c>
      <c r="B28" s="68" t="s">
        <v>49</v>
      </c>
      <c r="C28" s="60" t="s">
        <v>97</v>
      </c>
      <c r="D28" s="85"/>
      <c r="E28" s="85">
        <v>850</v>
      </c>
      <c r="F28" s="142"/>
      <c r="G28" s="91"/>
      <c r="H28" s="100"/>
      <c r="I28" s="62"/>
      <c r="J28" s="62"/>
      <c r="K28" s="62"/>
      <c r="L28" s="62"/>
      <c r="M28" s="62"/>
      <c r="N28" s="62"/>
      <c r="O28" s="62"/>
      <c r="P28" s="62"/>
      <c r="Q28" s="62"/>
      <c r="R28" s="63"/>
      <c r="S28" s="69"/>
    </row>
    <row r="29" spans="1:19" s="48" customFormat="1" ht="25.5" customHeight="1" x14ac:dyDescent="0.25">
      <c r="A29" s="45" t="s">
        <v>50</v>
      </c>
      <c r="B29" s="46" t="s">
        <v>51</v>
      </c>
      <c r="C29" s="45"/>
      <c r="D29" s="87">
        <f t="shared" ref="D29:E29" si="6">+D30+D33</f>
        <v>885</v>
      </c>
      <c r="E29" s="87">
        <f t="shared" si="6"/>
        <v>1882</v>
      </c>
      <c r="F29" s="87"/>
      <c r="G29" s="92"/>
      <c r="H29" s="101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</row>
    <row r="30" spans="1:19" s="59" customFormat="1" ht="25.5" customHeight="1" x14ac:dyDescent="0.25">
      <c r="A30" s="54" t="s">
        <v>35</v>
      </c>
      <c r="B30" s="55" t="s">
        <v>5</v>
      </c>
      <c r="C30" s="108"/>
      <c r="D30" s="88">
        <f t="shared" ref="D30:E30" si="7">+SUM(D31:D32)</f>
        <v>885</v>
      </c>
      <c r="E30" s="88">
        <f t="shared" si="7"/>
        <v>0</v>
      </c>
      <c r="F30" s="140" t="s">
        <v>148</v>
      </c>
      <c r="G30" s="89"/>
      <c r="H30" s="98"/>
      <c r="I30" s="57"/>
      <c r="J30" s="57"/>
      <c r="K30" s="57"/>
      <c r="L30" s="57"/>
      <c r="M30" s="57"/>
      <c r="N30" s="57"/>
      <c r="O30" s="57"/>
      <c r="P30" s="57"/>
      <c r="Q30" s="57"/>
      <c r="R30" s="58"/>
      <c r="S30" s="56"/>
    </row>
    <row r="31" spans="1:19" s="70" customFormat="1" ht="25.5" customHeight="1" x14ac:dyDescent="0.25">
      <c r="A31" s="67">
        <v>1</v>
      </c>
      <c r="B31" s="68" t="s">
        <v>132</v>
      </c>
      <c r="C31" s="60" t="s">
        <v>98</v>
      </c>
      <c r="D31" s="85">
        <v>400</v>
      </c>
      <c r="E31" s="85"/>
      <c r="F31" s="141"/>
      <c r="G31" s="91"/>
      <c r="H31" s="100"/>
      <c r="I31" s="62"/>
      <c r="J31" s="62"/>
      <c r="K31" s="62"/>
      <c r="L31" s="62"/>
      <c r="M31" s="62"/>
      <c r="N31" s="62"/>
      <c r="O31" s="62"/>
      <c r="P31" s="62"/>
      <c r="Q31" s="62"/>
      <c r="R31" s="63"/>
      <c r="S31" s="69"/>
    </row>
    <row r="32" spans="1:19" s="70" customFormat="1" ht="25.5" customHeight="1" x14ac:dyDescent="0.25">
      <c r="A32" s="67">
        <v>2</v>
      </c>
      <c r="B32" s="68" t="s">
        <v>133</v>
      </c>
      <c r="C32" s="60" t="s">
        <v>98</v>
      </c>
      <c r="D32" s="85">
        <v>485</v>
      </c>
      <c r="E32" s="85"/>
      <c r="F32" s="141"/>
      <c r="G32" s="91"/>
      <c r="H32" s="100"/>
      <c r="I32" s="62"/>
      <c r="J32" s="62"/>
      <c r="K32" s="62"/>
      <c r="L32" s="62"/>
      <c r="M32" s="62"/>
      <c r="N32" s="62"/>
      <c r="O32" s="62"/>
      <c r="P32" s="62"/>
      <c r="Q32" s="62"/>
      <c r="R32" s="63"/>
      <c r="S32" s="69"/>
    </row>
    <row r="33" spans="1:21" s="59" customFormat="1" ht="25.5" customHeight="1" x14ac:dyDescent="0.25">
      <c r="A33" s="54" t="s">
        <v>36</v>
      </c>
      <c r="B33" s="55" t="s">
        <v>6</v>
      </c>
      <c r="C33" s="108"/>
      <c r="D33" s="88">
        <f>+SUM(D34:D36)</f>
        <v>0</v>
      </c>
      <c r="E33" s="88">
        <f>+SUM(E34:E36)</f>
        <v>1882</v>
      </c>
      <c r="F33" s="141"/>
      <c r="G33" s="89"/>
      <c r="H33" s="98"/>
      <c r="I33" s="57"/>
      <c r="J33" s="57"/>
      <c r="K33" s="57"/>
      <c r="L33" s="57"/>
      <c r="M33" s="57"/>
      <c r="N33" s="57"/>
      <c r="O33" s="57"/>
      <c r="P33" s="57"/>
      <c r="Q33" s="57"/>
      <c r="R33" s="58"/>
      <c r="S33" s="56"/>
    </row>
    <row r="34" spans="1:21" s="70" customFormat="1" ht="25.5" customHeight="1" x14ac:dyDescent="0.25">
      <c r="A34" s="67">
        <v>1</v>
      </c>
      <c r="B34" s="68" t="s">
        <v>52</v>
      </c>
      <c r="C34" s="60" t="s">
        <v>98</v>
      </c>
      <c r="D34" s="85"/>
      <c r="E34" s="85">
        <v>720</v>
      </c>
      <c r="F34" s="141"/>
      <c r="G34" s="91"/>
      <c r="H34" s="100"/>
      <c r="I34" s="62"/>
      <c r="J34" s="62"/>
      <c r="K34" s="62"/>
      <c r="L34" s="62"/>
      <c r="M34" s="62"/>
      <c r="N34" s="62"/>
      <c r="O34" s="62"/>
      <c r="P34" s="62"/>
      <c r="Q34" s="62"/>
      <c r="R34" s="63"/>
      <c r="S34" s="69"/>
    </row>
    <row r="35" spans="1:21" s="70" customFormat="1" ht="25.5" customHeight="1" x14ac:dyDescent="0.25">
      <c r="A35" s="67">
        <v>2</v>
      </c>
      <c r="B35" s="68" t="s">
        <v>53</v>
      </c>
      <c r="C35" s="60" t="s">
        <v>98</v>
      </c>
      <c r="D35" s="85"/>
      <c r="E35" s="85">
        <v>600</v>
      </c>
      <c r="F35" s="141"/>
      <c r="G35" s="91"/>
      <c r="H35" s="100"/>
      <c r="I35" s="62"/>
      <c r="J35" s="62"/>
      <c r="K35" s="62"/>
      <c r="L35" s="62"/>
      <c r="M35" s="62"/>
      <c r="N35" s="62"/>
      <c r="O35" s="62"/>
      <c r="P35" s="62"/>
      <c r="Q35" s="62"/>
      <c r="R35" s="63"/>
      <c r="S35" s="69"/>
    </row>
    <row r="36" spans="1:21" s="70" customFormat="1" ht="25.5" customHeight="1" x14ac:dyDescent="0.25">
      <c r="A36" s="67">
        <v>3</v>
      </c>
      <c r="B36" s="68" t="s">
        <v>54</v>
      </c>
      <c r="C36" s="60" t="s">
        <v>98</v>
      </c>
      <c r="D36" s="85"/>
      <c r="E36" s="85">
        <v>562</v>
      </c>
      <c r="F36" s="142"/>
      <c r="G36" s="91"/>
      <c r="H36" s="100"/>
      <c r="I36" s="62"/>
      <c r="J36" s="62"/>
      <c r="K36" s="62"/>
      <c r="L36" s="62"/>
      <c r="M36" s="62"/>
      <c r="N36" s="62"/>
      <c r="O36" s="62"/>
      <c r="P36" s="62"/>
      <c r="Q36" s="62"/>
      <c r="R36" s="63"/>
      <c r="S36" s="69"/>
    </row>
    <row r="37" spans="1:21" s="48" customFormat="1" ht="25.5" customHeight="1" x14ac:dyDescent="0.25">
      <c r="A37" s="45" t="s">
        <v>55</v>
      </c>
      <c r="B37" s="46" t="s">
        <v>56</v>
      </c>
      <c r="C37" s="45"/>
      <c r="D37" s="87">
        <f t="shared" ref="D37:E37" si="8">+D38+D43</f>
        <v>885</v>
      </c>
      <c r="E37" s="87">
        <f t="shared" si="8"/>
        <v>1882</v>
      </c>
      <c r="F37" s="87"/>
      <c r="G37" s="92"/>
      <c r="H37" s="101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</row>
    <row r="38" spans="1:21" s="59" customFormat="1" ht="25.5" customHeight="1" x14ac:dyDescent="0.25">
      <c r="A38" s="54" t="s">
        <v>35</v>
      </c>
      <c r="B38" s="55" t="s">
        <v>151</v>
      </c>
      <c r="C38" s="60" t="s">
        <v>99</v>
      </c>
      <c r="D38" s="88">
        <f>+SUM(D39:D42)</f>
        <v>885</v>
      </c>
      <c r="E38" s="88">
        <f t="shared" ref="E38" si="9">+SUM(E39:E42)</f>
        <v>882</v>
      </c>
      <c r="F38" s="140" t="s">
        <v>147</v>
      </c>
      <c r="G38" s="89"/>
      <c r="H38" s="98"/>
      <c r="I38" s="57"/>
      <c r="J38" s="57"/>
      <c r="K38" s="57"/>
      <c r="L38" s="57"/>
      <c r="M38" s="57"/>
      <c r="N38" s="57"/>
      <c r="O38" s="57"/>
      <c r="P38" s="57"/>
      <c r="Q38" s="57"/>
      <c r="R38" s="58"/>
      <c r="S38" s="56"/>
    </row>
    <row r="39" spans="1:21" s="70" customFormat="1" x14ac:dyDescent="0.25">
      <c r="A39" s="67">
        <v>1</v>
      </c>
      <c r="B39" s="68" t="s">
        <v>83</v>
      </c>
      <c r="C39" s="60" t="s">
        <v>99</v>
      </c>
      <c r="D39" s="85">
        <v>150</v>
      </c>
      <c r="E39" s="85">
        <v>350</v>
      </c>
      <c r="F39" s="141"/>
      <c r="G39" s="91"/>
      <c r="H39" s="100"/>
      <c r="I39" s="62"/>
      <c r="J39" s="62"/>
      <c r="K39" s="62"/>
      <c r="L39" s="62"/>
      <c r="M39" s="62"/>
      <c r="N39" s="62"/>
      <c r="O39" s="62"/>
      <c r="P39" s="62"/>
      <c r="Q39" s="62"/>
      <c r="R39" s="63"/>
      <c r="S39" s="69"/>
    </row>
    <row r="40" spans="1:21" s="70" customFormat="1" x14ac:dyDescent="0.25">
      <c r="A40" s="67">
        <v>2</v>
      </c>
      <c r="B40" s="68" t="s">
        <v>84</v>
      </c>
      <c r="C40" s="60" t="s">
        <v>99</v>
      </c>
      <c r="D40" s="85">
        <v>300</v>
      </c>
      <c r="E40" s="85">
        <v>67</v>
      </c>
      <c r="F40" s="141"/>
      <c r="G40" s="91"/>
      <c r="H40" s="100"/>
      <c r="I40" s="62"/>
      <c r="J40" s="62"/>
      <c r="K40" s="62"/>
      <c r="L40" s="62"/>
      <c r="M40" s="62"/>
      <c r="N40" s="62"/>
      <c r="O40" s="62"/>
      <c r="P40" s="62"/>
      <c r="Q40" s="62"/>
      <c r="R40" s="63"/>
      <c r="S40" s="69"/>
    </row>
    <row r="41" spans="1:21" s="70" customFormat="1" ht="25.5" customHeight="1" x14ac:dyDescent="0.25">
      <c r="A41" s="67">
        <v>3</v>
      </c>
      <c r="B41" s="68" t="s">
        <v>85</v>
      </c>
      <c r="C41" s="60" t="s">
        <v>99</v>
      </c>
      <c r="D41" s="85">
        <v>300</v>
      </c>
      <c r="E41" s="85">
        <v>100</v>
      </c>
      <c r="F41" s="141"/>
      <c r="G41" s="91"/>
      <c r="H41" s="100"/>
      <c r="I41" s="62"/>
      <c r="J41" s="62"/>
      <c r="K41" s="62"/>
      <c r="L41" s="62"/>
      <c r="M41" s="62"/>
      <c r="N41" s="62"/>
      <c r="O41" s="62"/>
      <c r="P41" s="62"/>
      <c r="Q41" s="62"/>
      <c r="R41" s="63"/>
      <c r="S41" s="69"/>
    </row>
    <row r="42" spans="1:21" s="70" customFormat="1" ht="25.5" customHeight="1" x14ac:dyDescent="0.25">
      <c r="A42" s="67">
        <v>4</v>
      </c>
      <c r="B42" s="68" t="s">
        <v>86</v>
      </c>
      <c r="C42" s="60" t="s">
        <v>99</v>
      </c>
      <c r="D42" s="85">
        <v>135</v>
      </c>
      <c r="E42" s="85">
        <v>365</v>
      </c>
      <c r="F42" s="141"/>
      <c r="G42" s="91"/>
      <c r="H42" s="100"/>
      <c r="I42" s="62"/>
      <c r="J42" s="62"/>
      <c r="K42" s="62"/>
      <c r="L42" s="62"/>
      <c r="M42" s="62"/>
      <c r="N42" s="62"/>
      <c r="O42" s="62"/>
      <c r="P42" s="62"/>
      <c r="Q42" s="62"/>
      <c r="R42" s="63"/>
      <c r="S42" s="69"/>
    </row>
    <row r="43" spans="1:21" s="59" customFormat="1" ht="25.5" customHeight="1" x14ac:dyDescent="0.25">
      <c r="A43" s="54" t="s">
        <v>36</v>
      </c>
      <c r="B43" s="55" t="s">
        <v>152</v>
      </c>
      <c r="C43" s="60"/>
      <c r="D43" s="88">
        <f t="shared" ref="D43:E43" si="10">+SUM(D44:D45)</f>
        <v>0</v>
      </c>
      <c r="E43" s="88">
        <f t="shared" si="10"/>
        <v>1000</v>
      </c>
      <c r="F43" s="141"/>
      <c r="G43" s="89"/>
      <c r="H43" s="98"/>
      <c r="I43" s="57"/>
      <c r="J43" s="57"/>
      <c r="K43" s="57"/>
      <c r="L43" s="57"/>
      <c r="M43" s="57"/>
      <c r="N43" s="57"/>
      <c r="O43" s="57"/>
      <c r="P43" s="57"/>
      <c r="Q43" s="57"/>
      <c r="R43" s="58"/>
      <c r="S43" s="56"/>
    </row>
    <row r="44" spans="1:21" s="70" customFormat="1" x14ac:dyDescent="0.25">
      <c r="A44" s="67">
        <v>1</v>
      </c>
      <c r="B44" s="68" t="s">
        <v>87</v>
      </c>
      <c r="C44" s="60" t="s">
        <v>99</v>
      </c>
      <c r="D44" s="85"/>
      <c r="E44" s="85">
        <v>500</v>
      </c>
      <c r="F44" s="141"/>
      <c r="G44" s="91"/>
      <c r="H44" s="100"/>
      <c r="I44" s="62"/>
      <c r="J44" s="62"/>
      <c r="K44" s="62"/>
      <c r="L44" s="62"/>
      <c r="M44" s="62"/>
      <c r="N44" s="62"/>
      <c r="O44" s="62"/>
      <c r="P44" s="62"/>
      <c r="Q44" s="62"/>
      <c r="R44" s="63"/>
      <c r="S44" s="69"/>
    </row>
    <row r="45" spans="1:21" s="70" customFormat="1" ht="25.5" customHeight="1" x14ac:dyDescent="0.25">
      <c r="A45" s="67">
        <v>2</v>
      </c>
      <c r="B45" s="68" t="s">
        <v>88</v>
      </c>
      <c r="C45" s="60" t="s">
        <v>99</v>
      </c>
      <c r="D45" s="85"/>
      <c r="E45" s="85">
        <v>500</v>
      </c>
      <c r="F45" s="142"/>
      <c r="G45" s="91"/>
      <c r="H45" s="100"/>
      <c r="I45" s="62"/>
      <c r="J45" s="62"/>
      <c r="K45" s="62"/>
      <c r="L45" s="62"/>
      <c r="M45" s="62"/>
      <c r="N45" s="62"/>
      <c r="O45" s="62"/>
      <c r="P45" s="62"/>
      <c r="Q45" s="62"/>
      <c r="R45" s="63"/>
      <c r="S45" s="69"/>
    </row>
    <row r="46" spans="1:21" s="48" customFormat="1" ht="25.5" customHeight="1" x14ac:dyDescent="0.25">
      <c r="A46" s="45" t="s">
        <v>61</v>
      </c>
      <c r="B46" s="46" t="s">
        <v>34</v>
      </c>
      <c r="C46" s="45"/>
      <c r="D46" s="87">
        <f t="shared" ref="D46:E46" si="11">+D47+D52</f>
        <v>885</v>
      </c>
      <c r="E46" s="87">
        <f t="shared" si="11"/>
        <v>1882</v>
      </c>
      <c r="F46" s="87"/>
      <c r="G46" s="92"/>
      <c r="H46" s="101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</row>
    <row r="47" spans="1:21" s="59" customFormat="1" ht="15" customHeight="1" x14ac:dyDescent="0.25">
      <c r="A47" s="54" t="s">
        <v>35</v>
      </c>
      <c r="B47" s="55" t="s">
        <v>151</v>
      </c>
      <c r="C47" s="108"/>
      <c r="D47" s="88">
        <f t="shared" ref="D47:E47" si="12">+SUM(D48:D51)</f>
        <v>885</v>
      </c>
      <c r="E47" s="88">
        <f t="shared" si="12"/>
        <v>763</v>
      </c>
      <c r="F47" s="140" t="s">
        <v>146</v>
      </c>
      <c r="G47" s="89"/>
      <c r="H47" s="98"/>
      <c r="I47" s="57"/>
      <c r="J47" s="57"/>
      <c r="K47" s="57"/>
      <c r="L47" s="57"/>
      <c r="M47" s="57"/>
      <c r="N47" s="57"/>
      <c r="O47" s="57"/>
      <c r="P47" s="57"/>
      <c r="Q47" s="57"/>
      <c r="R47" s="58"/>
      <c r="S47" s="56"/>
      <c r="T47" s="59">
        <v>1882000000</v>
      </c>
      <c r="U47" s="59">
        <f>+E47-T47</f>
        <v>-1881999237</v>
      </c>
    </row>
    <row r="48" spans="1:21" s="66" customFormat="1" ht="15" customHeight="1" x14ac:dyDescent="0.25">
      <c r="A48" s="60">
        <v>1</v>
      </c>
      <c r="B48" s="61" t="s">
        <v>24</v>
      </c>
      <c r="C48" s="60" t="s">
        <v>25</v>
      </c>
      <c r="D48" s="85">
        <v>250</v>
      </c>
      <c r="E48" s="85">
        <v>170</v>
      </c>
      <c r="F48" s="141"/>
      <c r="G48" s="90"/>
      <c r="H48" s="99"/>
      <c r="I48" s="62" t="e">
        <f>+#REF!+E48+#REF!+D48</f>
        <v>#REF!</v>
      </c>
      <c r="J48" s="62">
        <f t="shared" ref="J48:J55" si="13">+E48+D48</f>
        <v>420</v>
      </c>
      <c r="K48" s="62" t="e">
        <f>+#REF!+#REF!</f>
        <v>#REF!</v>
      </c>
      <c r="L48" s="62"/>
      <c r="M48" s="62"/>
      <c r="N48" s="62"/>
      <c r="O48" s="62"/>
      <c r="P48" s="62" t="e">
        <f>+#REF!+E48+#REF!+D48</f>
        <v>#REF!</v>
      </c>
      <c r="Q48" s="62" t="e">
        <f>+#REF!-R48</f>
        <v>#REF!</v>
      </c>
      <c r="R48" s="63" t="e">
        <f>+#REF!*0.1</f>
        <v>#REF!</v>
      </c>
      <c r="S48" s="62">
        <f>+D48+E48</f>
        <v>420</v>
      </c>
      <c r="T48" s="64">
        <f>+E48+D48</f>
        <v>420</v>
      </c>
      <c r="U48" s="65">
        <f>+U47/7</f>
        <v>-268857033.85714287</v>
      </c>
    </row>
    <row r="49" spans="1:20" s="70" customFormat="1" ht="20.25" customHeight="1" x14ac:dyDescent="0.25">
      <c r="A49" s="67">
        <v>2</v>
      </c>
      <c r="B49" s="61" t="s">
        <v>28</v>
      </c>
      <c r="C49" s="60" t="s">
        <v>25</v>
      </c>
      <c r="D49" s="85">
        <v>300</v>
      </c>
      <c r="E49" s="85">
        <v>200</v>
      </c>
      <c r="F49" s="141"/>
      <c r="G49" s="91"/>
      <c r="H49" s="100"/>
      <c r="I49" s="62" t="e">
        <f>+#REF!+E49+#REF!+D49</f>
        <v>#REF!</v>
      </c>
      <c r="J49" s="62">
        <f t="shared" si="13"/>
        <v>500</v>
      </c>
      <c r="K49" s="62" t="e">
        <f>+#REF!+#REF!</f>
        <v>#REF!</v>
      </c>
      <c r="L49" s="62"/>
      <c r="M49" s="62"/>
      <c r="N49" s="62"/>
      <c r="O49" s="62"/>
      <c r="P49" s="62" t="e">
        <f>+#REF!+E49+#REF!+D49</f>
        <v>#REF!</v>
      </c>
      <c r="Q49" s="62" t="e">
        <f>+#REF!-R49</f>
        <v>#REF!</v>
      </c>
      <c r="R49" s="63" t="e">
        <f>+#REF!*0.1</f>
        <v>#REF!</v>
      </c>
      <c r="S49" s="62">
        <f>+D49+E49</f>
        <v>500</v>
      </c>
    </row>
    <row r="50" spans="1:20" s="70" customFormat="1" x14ac:dyDescent="0.25">
      <c r="A50" s="67">
        <v>3</v>
      </c>
      <c r="B50" s="61" t="s">
        <v>29</v>
      </c>
      <c r="C50" s="60" t="s">
        <v>25</v>
      </c>
      <c r="D50" s="85">
        <v>170</v>
      </c>
      <c r="E50" s="85">
        <v>200</v>
      </c>
      <c r="F50" s="141"/>
      <c r="G50" s="91"/>
      <c r="H50" s="100"/>
      <c r="I50" s="62" t="e">
        <f>+#REF!+E50+#REF!+D50</f>
        <v>#REF!</v>
      </c>
      <c r="J50" s="62">
        <f t="shared" si="13"/>
        <v>370</v>
      </c>
      <c r="K50" s="62" t="e">
        <f>+#REF!+#REF!</f>
        <v>#REF!</v>
      </c>
      <c r="L50" s="62"/>
      <c r="M50" s="62"/>
      <c r="N50" s="62"/>
      <c r="O50" s="62"/>
      <c r="P50" s="62" t="e">
        <f>+#REF!+E50+#REF!+D50</f>
        <v>#REF!</v>
      </c>
      <c r="Q50" s="62" t="e">
        <f>+#REF!-R50</f>
        <v>#REF!</v>
      </c>
      <c r="R50" s="63" t="e">
        <f>+#REF!*0.1</f>
        <v>#REF!</v>
      </c>
      <c r="S50" s="62">
        <f>+D50+E50</f>
        <v>370</v>
      </c>
      <c r="T50" s="71"/>
    </row>
    <row r="51" spans="1:20" s="70" customFormat="1" ht="19.5" customHeight="1" x14ac:dyDescent="0.25">
      <c r="A51" s="67">
        <v>4</v>
      </c>
      <c r="B51" s="61" t="s">
        <v>32</v>
      </c>
      <c r="C51" s="60" t="s">
        <v>25</v>
      </c>
      <c r="D51" s="85">
        <v>165</v>
      </c>
      <c r="E51" s="85">
        <v>193</v>
      </c>
      <c r="F51" s="141"/>
      <c r="G51" s="91"/>
      <c r="H51" s="100"/>
      <c r="I51" s="62" t="e">
        <f>+#REF!+E51+#REF!+D51</f>
        <v>#REF!</v>
      </c>
      <c r="J51" s="62">
        <f t="shared" si="13"/>
        <v>358</v>
      </c>
      <c r="K51" s="62" t="e">
        <f>+#REF!+#REF!</f>
        <v>#REF!</v>
      </c>
      <c r="L51" s="62"/>
      <c r="M51" s="62"/>
      <c r="N51" s="62"/>
      <c r="O51" s="62"/>
      <c r="P51" s="62" t="e">
        <f>+#REF!+E51+#REF!+D51</f>
        <v>#REF!</v>
      </c>
      <c r="Q51" s="62" t="e">
        <f>+#REF!-R51</f>
        <v>#REF!</v>
      </c>
      <c r="R51" s="63" t="e">
        <f>+#REF!*0.1</f>
        <v>#REF!</v>
      </c>
      <c r="S51" s="62">
        <f>+D51+E51</f>
        <v>358</v>
      </c>
      <c r="T51" s="71">
        <f>+E51+D51</f>
        <v>358</v>
      </c>
    </row>
    <row r="52" spans="1:20" s="59" customFormat="1" ht="25.5" customHeight="1" x14ac:dyDescent="0.25">
      <c r="A52" s="54" t="s">
        <v>36</v>
      </c>
      <c r="B52" s="55" t="s">
        <v>6</v>
      </c>
      <c r="C52" s="108"/>
      <c r="D52" s="88">
        <f t="shared" ref="D52:E52" si="14">+SUM(D53:D55)</f>
        <v>0</v>
      </c>
      <c r="E52" s="88">
        <f t="shared" si="14"/>
        <v>1119</v>
      </c>
      <c r="F52" s="141"/>
      <c r="G52" s="89"/>
      <c r="H52" s="98"/>
      <c r="I52" s="57" t="e">
        <f>+#REF!+E52+#REF!+D52</f>
        <v>#REF!</v>
      </c>
      <c r="J52" s="57">
        <f t="shared" si="13"/>
        <v>1119</v>
      </c>
      <c r="K52" s="57" t="e">
        <f>+#REF!+#REF!</f>
        <v>#REF!</v>
      </c>
      <c r="L52" s="57"/>
      <c r="M52" s="57"/>
      <c r="N52" s="57"/>
      <c r="O52" s="57"/>
      <c r="P52" s="57" t="e">
        <f>+#REF!+E52+#REF!+D52</f>
        <v>#REF!</v>
      </c>
      <c r="Q52" s="57" t="e">
        <f>+#REF!-R52</f>
        <v>#REF!</v>
      </c>
      <c r="R52" s="58" t="e">
        <f>+#REF!*0.1</f>
        <v>#REF!</v>
      </c>
      <c r="S52" s="56"/>
    </row>
    <row r="53" spans="1:20" s="70" customFormat="1" ht="13.5" customHeight="1" x14ac:dyDescent="0.25">
      <c r="A53" s="67">
        <v>1</v>
      </c>
      <c r="B53" s="61" t="s">
        <v>30</v>
      </c>
      <c r="C53" s="60" t="s">
        <v>25</v>
      </c>
      <c r="D53" s="85"/>
      <c r="E53" s="85">
        <v>342</v>
      </c>
      <c r="F53" s="141"/>
      <c r="G53" s="91"/>
      <c r="H53" s="100"/>
      <c r="I53" s="62" t="e">
        <f>+#REF!+E53+#REF!+D53</f>
        <v>#REF!</v>
      </c>
      <c r="J53" s="62">
        <f t="shared" si="13"/>
        <v>342</v>
      </c>
      <c r="K53" s="62" t="e">
        <f>+#REF!+#REF!</f>
        <v>#REF!</v>
      </c>
      <c r="L53" s="62"/>
      <c r="M53" s="62"/>
      <c r="N53" s="62"/>
      <c r="O53" s="62"/>
      <c r="P53" s="62" t="e">
        <f>+#REF!+E53+#REF!+D53</f>
        <v>#REF!</v>
      </c>
      <c r="Q53" s="62" t="e">
        <f>+#REF!-R53</f>
        <v>#REF!</v>
      </c>
      <c r="R53" s="63" t="e">
        <f>+#REF!*0.1</f>
        <v>#REF!</v>
      </c>
      <c r="S53" s="69"/>
    </row>
    <row r="54" spans="1:20" s="70" customFormat="1" ht="16.5" customHeight="1" x14ac:dyDescent="0.25">
      <c r="A54" s="67">
        <v>2</v>
      </c>
      <c r="B54" s="61" t="s">
        <v>31</v>
      </c>
      <c r="C54" s="60" t="s">
        <v>25</v>
      </c>
      <c r="D54" s="85"/>
      <c r="E54" s="85">
        <v>420</v>
      </c>
      <c r="F54" s="141"/>
      <c r="G54" s="91"/>
      <c r="H54" s="100"/>
      <c r="I54" s="62" t="e">
        <f>+#REF!+E54+#REF!+D54</f>
        <v>#REF!</v>
      </c>
      <c r="J54" s="62">
        <f t="shared" si="13"/>
        <v>420</v>
      </c>
      <c r="K54" s="62" t="e">
        <f>+#REF!+#REF!</f>
        <v>#REF!</v>
      </c>
      <c r="L54" s="62"/>
      <c r="M54" s="62"/>
      <c r="N54" s="62"/>
      <c r="O54" s="62"/>
      <c r="P54" s="62" t="e">
        <f>+#REF!+E54+#REF!+D54</f>
        <v>#REF!</v>
      </c>
      <c r="Q54" s="62" t="e">
        <f>+#REF!-R54</f>
        <v>#REF!</v>
      </c>
      <c r="R54" s="63" t="e">
        <f>+#REF!*0.1</f>
        <v>#REF!</v>
      </c>
      <c r="S54" s="69"/>
    </row>
    <row r="55" spans="1:20" s="70" customFormat="1" ht="18.75" customHeight="1" x14ac:dyDescent="0.25">
      <c r="A55" s="67">
        <v>3</v>
      </c>
      <c r="B55" s="61" t="s">
        <v>33</v>
      </c>
      <c r="C55" s="60" t="s">
        <v>25</v>
      </c>
      <c r="D55" s="85"/>
      <c r="E55" s="85">
        <v>357</v>
      </c>
      <c r="F55" s="142"/>
      <c r="G55" s="91"/>
      <c r="H55" s="100"/>
      <c r="I55" s="62" t="e">
        <f>+#REF!+E55+#REF!+D55</f>
        <v>#REF!</v>
      </c>
      <c r="J55" s="62">
        <f t="shared" si="13"/>
        <v>357</v>
      </c>
      <c r="K55" s="62" t="e">
        <f>+#REF!+#REF!</f>
        <v>#REF!</v>
      </c>
      <c r="L55" s="62"/>
      <c r="M55" s="62"/>
      <c r="N55" s="62"/>
      <c r="O55" s="62"/>
      <c r="P55" s="62" t="e">
        <f>+#REF!+E55+#REF!+D55</f>
        <v>#REF!</v>
      </c>
      <c r="Q55" s="62" t="e">
        <f>+#REF!-R55</f>
        <v>#REF!</v>
      </c>
      <c r="R55" s="63" t="e">
        <f>+#REF!*0.1</f>
        <v>#REF!</v>
      </c>
      <c r="S55" s="69"/>
    </row>
    <row r="56" spans="1:20" s="48" customFormat="1" ht="25.5" customHeight="1" x14ac:dyDescent="0.25">
      <c r="A56" s="45" t="s">
        <v>66</v>
      </c>
      <c r="B56" s="46" t="s">
        <v>57</v>
      </c>
      <c r="C56" s="45"/>
      <c r="D56" s="87">
        <f t="shared" ref="D56:E56" si="15">+D57+D59</f>
        <v>885</v>
      </c>
      <c r="E56" s="87">
        <f t="shared" si="15"/>
        <v>1882</v>
      </c>
      <c r="F56" s="87"/>
      <c r="G56" s="92"/>
      <c r="H56" s="101"/>
      <c r="I56" s="47"/>
      <c r="J56" s="47"/>
      <c r="K56" s="47"/>
      <c r="L56" s="47"/>
      <c r="M56" s="47"/>
      <c r="N56" s="47"/>
      <c r="O56" s="47"/>
      <c r="P56" s="47"/>
      <c r="Q56" s="47"/>
      <c r="R56" s="47"/>
      <c r="S56" s="47"/>
    </row>
    <row r="57" spans="1:20" s="59" customFormat="1" x14ac:dyDescent="0.25">
      <c r="A57" s="54" t="s">
        <v>35</v>
      </c>
      <c r="B57" s="55" t="s">
        <v>5</v>
      </c>
      <c r="C57" s="108"/>
      <c r="D57" s="88">
        <f t="shared" ref="D57:E57" si="16">+D58</f>
        <v>885</v>
      </c>
      <c r="E57" s="88">
        <f t="shared" si="16"/>
        <v>0</v>
      </c>
      <c r="F57" s="140" t="s">
        <v>145</v>
      </c>
      <c r="G57" s="89"/>
      <c r="H57" s="98"/>
      <c r="I57" s="57"/>
      <c r="J57" s="57"/>
      <c r="K57" s="57"/>
      <c r="L57" s="57"/>
      <c r="M57" s="57"/>
      <c r="N57" s="57"/>
      <c r="O57" s="57"/>
      <c r="P57" s="57"/>
      <c r="Q57" s="57"/>
      <c r="R57" s="58"/>
      <c r="S57" s="56"/>
    </row>
    <row r="58" spans="1:20" s="70" customFormat="1" ht="38.25" customHeight="1" x14ac:dyDescent="0.25">
      <c r="A58" s="67">
        <v>1</v>
      </c>
      <c r="B58" s="61" t="s">
        <v>58</v>
      </c>
      <c r="C58" s="60" t="s">
        <v>100</v>
      </c>
      <c r="D58" s="85">
        <v>885</v>
      </c>
      <c r="E58" s="85"/>
      <c r="F58" s="141"/>
      <c r="G58" s="91"/>
      <c r="H58" s="100"/>
      <c r="I58" s="62"/>
      <c r="J58" s="62"/>
      <c r="K58" s="62"/>
      <c r="L58" s="62"/>
      <c r="M58" s="62"/>
      <c r="N58" s="62"/>
      <c r="O58" s="62"/>
      <c r="P58" s="62"/>
      <c r="Q58" s="62"/>
      <c r="R58" s="63"/>
      <c r="S58" s="69"/>
    </row>
    <row r="59" spans="1:20" s="59" customFormat="1" ht="25.5" customHeight="1" x14ac:dyDescent="0.25">
      <c r="A59" s="54" t="s">
        <v>36</v>
      </c>
      <c r="B59" s="55" t="s">
        <v>6</v>
      </c>
      <c r="C59" s="60"/>
      <c r="D59" s="88">
        <f t="shared" ref="D59:E59" si="17">+SUM(D60:D61)</f>
        <v>0</v>
      </c>
      <c r="E59" s="88">
        <f t="shared" si="17"/>
        <v>1882</v>
      </c>
      <c r="F59" s="141"/>
      <c r="G59" s="89"/>
      <c r="H59" s="98"/>
      <c r="I59" s="57"/>
      <c r="J59" s="57"/>
      <c r="K59" s="57"/>
      <c r="L59" s="57"/>
      <c r="M59" s="57"/>
      <c r="N59" s="57"/>
      <c r="O59" s="57"/>
      <c r="P59" s="57"/>
      <c r="Q59" s="57"/>
      <c r="R59" s="58"/>
      <c r="S59" s="56"/>
    </row>
    <row r="60" spans="1:20" s="70" customFormat="1" ht="25.5" customHeight="1" x14ac:dyDescent="0.25">
      <c r="A60" s="67">
        <v>1</v>
      </c>
      <c r="B60" s="61" t="s">
        <v>59</v>
      </c>
      <c r="C60" s="60" t="s">
        <v>100</v>
      </c>
      <c r="D60" s="85"/>
      <c r="E60" s="85">
        <v>941</v>
      </c>
      <c r="F60" s="141"/>
      <c r="G60" s="91"/>
      <c r="H60" s="100"/>
      <c r="I60" s="62"/>
      <c r="J60" s="62"/>
      <c r="K60" s="62"/>
      <c r="L60" s="62"/>
      <c r="M60" s="62"/>
      <c r="N60" s="62"/>
      <c r="O60" s="62"/>
      <c r="P60" s="62"/>
      <c r="Q60" s="62"/>
      <c r="R60" s="63"/>
      <c r="S60" s="69"/>
    </row>
    <row r="61" spans="1:20" s="70" customFormat="1" ht="33" x14ac:dyDescent="0.25">
      <c r="A61" s="67">
        <v>2</v>
      </c>
      <c r="B61" s="61" t="s">
        <v>60</v>
      </c>
      <c r="C61" s="60" t="s">
        <v>100</v>
      </c>
      <c r="D61" s="85"/>
      <c r="E61" s="85">
        <v>941</v>
      </c>
      <c r="F61" s="142"/>
      <c r="G61" s="91"/>
      <c r="H61" s="100"/>
      <c r="I61" s="62"/>
      <c r="J61" s="62"/>
      <c r="K61" s="62"/>
      <c r="L61" s="62"/>
      <c r="M61" s="62"/>
      <c r="N61" s="62"/>
      <c r="O61" s="62"/>
      <c r="P61" s="62"/>
      <c r="Q61" s="62"/>
      <c r="R61" s="63"/>
      <c r="S61" s="69"/>
    </row>
    <row r="62" spans="1:20" s="48" customFormat="1" ht="25.5" customHeight="1" x14ac:dyDescent="0.25">
      <c r="A62" s="45" t="s">
        <v>35</v>
      </c>
      <c r="B62" s="46" t="s">
        <v>63</v>
      </c>
      <c r="C62" s="45"/>
      <c r="D62" s="87">
        <f t="shared" ref="D62:E62" si="18">+D63</f>
        <v>885</v>
      </c>
      <c r="E62" s="87">
        <f t="shared" si="18"/>
        <v>1882</v>
      </c>
      <c r="F62" s="87"/>
      <c r="G62" s="92"/>
      <c r="H62" s="101"/>
      <c r="I62" s="47"/>
      <c r="J62" s="47"/>
      <c r="K62" s="47"/>
      <c r="L62" s="47"/>
      <c r="M62" s="47"/>
      <c r="N62" s="47"/>
      <c r="O62" s="47"/>
      <c r="P62" s="47"/>
      <c r="Q62" s="47"/>
      <c r="R62" s="47"/>
      <c r="S62" s="47"/>
    </row>
    <row r="63" spans="1:20" s="59" customFormat="1" ht="25.5" customHeight="1" x14ac:dyDescent="0.25">
      <c r="A63" s="54" t="s">
        <v>35</v>
      </c>
      <c r="B63" s="55" t="s">
        <v>151</v>
      </c>
      <c r="C63" s="108"/>
      <c r="D63" s="88">
        <f>SUM(D64:D66)</f>
        <v>885</v>
      </c>
      <c r="E63" s="88">
        <f t="shared" ref="E63" si="19">SUM(E64:E66)</f>
        <v>1882</v>
      </c>
      <c r="F63" s="140" t="s">
        <v>144</v>
      </c>
      <c r="G63" s="89"/>
      <c r="H63" s="98"/>
      <c r="I63" s="57"/>
      <c r="J63" s="57"/>
      <c r="K63" s="57"/>
      <c r="L63" s="57"/>
      <c r="M63" s="57"/>
      <c r="N63" s="57"/>
      <c r="O63" s="57"/>
      <c r="P63" s="57"/>
      <c r="Q63" s="57"/>
      <c r="R63" s="58"/>
      <c r="S63" s="56"/>
    </row>
    <row r="64" spans="1:20" s="70" customFormat="1" ht="25.5" customHeight="1" x14ac:dyDescent="0.25">
      <c r="A64" s="67">
        <v>1</v>
      </c>
      <c r="B64" s="61" t="s">
        <v>64</v>
      </c>
      <c r="C64" s="60" t="s">
        <v>65</v>
      </c>
      <c r="D64" s="85">
        <v>300</v>
      </c>
      <c r="E64" s="85">
        <v>600</v>
      </c>
      <c r="F64" s="141"/>
      <c r="G64" s="91"/>
      <c r="H64" s="100"/>
      <c r="I64" s="62"/>
      <c r="J64" s="62"/>
      <c r="K64" s="62"/>
      <c r="L64" s="62"/>
      <c r="M64" s="62"/>
      <c r="N64" s="62"/>
      <c r="O64" s="62"/>
      <c r="P64" s="62"/>
      <c r="Q64" s="62"/>
      <c r="R64" s="63"/>
      <c r="S64" s="69"/>
    </row>
    <row r="65" spans="1:19" s="70" customFormat="1" ht="25.5" customHeight="1" x14ac:dyDescent="0.25">
      <c r="A65" s="67">
        <v>2</v>
      </c>
      <c r="B65" s="61" t="s">
        <v>131</v>
      </c>
      <c r="C65" s="60" t="s">
        <v>65</v>
      </c>
      <c r="D65" s="85">
        <v>300</v>
      </c>
      <c r="E65" s="85">
        <v>587</v>
      </c>
      <c r="F65" s="141"/>
      <c r="G65" s="91"/>
      <c r="H65" s="100"/>
      <c r="I65" s="62"/>
      <c r="J65" s="62"/>
      <c r="K65" s="62"/>
      <c r="L65" s="62"/>
      <c r="M65" s="62"/>
      <c r="N65" s="62"/>
      <c r="O65" s="62"/>
      <c r="P65" s="62"/>
      <c r="Q65" s="62"/>
      <c r="R65" s="63"/>
      <c r="S65" s="69"/>
    </row>
    <row r="66" spans="1:19" s="70" customFormat="1" ht="25.5" customHeight="1" x14ac:dyDescent="0.25">
      <c r="A66" s="67">
        <v>3</v>
      </c>
      <c r="B66" s="61" t="s">
        <v>125</v>
      </c>
      <c r="C66" s="60" t="s">
        <v>65</v>
      </c>
      <c r="D66" s="85">
        <v>285</v>
      </c>
      <c r="E66" s="85">
        <v>695</v>
      </c>
      <c r="F66" s="142"/>
      <c r="G66" s="91"/>
      <c r="H66" s="100"/>
      <c r="I66" s="62"/>
      <c r="J66" s="62"/>
      <c r="K66" s="62"/>
      <c r="L66" s="62"/>
      <c r="M66" s="62"/>
      <c r="N66" s="62"/>
      <c r="O66" s="62"/>
      <c r="P66" s="62"/>
      <c r="Q66" s="62"/>
      <c r="R66" s="63"/>
      <c r="S66" s="69"/>
    </row>
    <row r="67" spans="1:19" s="48" customFormat="1" ht="25.5" customHeight="1" x14ac:dyDescent="0.25">
      <c r="A67" s="45" t="s">
        <v>62</v>
      </c>
      <c r="B67" s="46" t="s">
        <v>67</v>
      </c>
      <c r="C67" s="45"/>
      <c r="D67" s="87">
        <f t="shared" ref="D67:E67" si="20">+D68+D71</f>
        <v>885</v>
      </c>
      <c r="E67" s="87">
        <f t="shared" si="20"/>
        <v>1882</v>
      </c>
      <c r="F67" s="87"/>
      <c r="G67" s="92"/>
      <c r="H67" s="101"/>
      <c r="I67" s="47" t="s">
        <v>93</v>
      </c>
      <c r="J67" s="47"/>
      <c r="K67" s="47"/>
      <c r="L67" s="47"/>
      <c r="M67" s="47"/>
      <c r="N67" s="47"/>
      <c r="O67" s="47"/>
      <c r="P67" s="47"/>
      <c r="Q67" s="47"/>
      <c r="R67" s="47"/>
      <c r="S67" s="47"/>
    </row>
    <row r="68" spans="1:19" s="59" customFormat="1" ht="25.5" customHeight="1" x14ac:dyDescent="0.25">
      <c r="A68" s="54" t="s">
        <v>35</v>
      </c>
      <c r="B68" s="55" t="s">
        <v>151</v>
      </c>
      <c r="C68" s="108"/>
      <c r="D68" s="88">
        <f t="shared" ref="D68:E68" si="21">SUM(D69:D70)</f>
        <v>885</v>
      </c>
      <c r="E68" s="88">
        <f t="shared" si="21"/>
        <v>1095</v>
      </c>
      <c r="F68" s="140" t="s">
        <v>143</v>
      </c>
      <c r="G68" s="89"/>
      <c r="H68" s="98"/>
      <c r="I68" s="57"/>
      <c r="J68" s="57"/>
      <c r="K68" s="57"/>
      <c r="L68" s="57"/>
      <c r="M68" s="57"/>
      <c r="N68" s="57"/>
      <c r="O68" s="57"/>
      <c r="P68" s="57"/>
      <c r="Q68" s="57"/>
      <c r="R68" s="58"/>
      <c r="S68" s="56"/>
    </row>
    <row r="69" spans="1:19" s="70" customFormat="1" ht="25.5" customHeight="1" x14ac:dyDescent="0.25">
      <c r="A69" s="67">
        <v>1</v>
      </c>
      <c r="B69" s="61" t="s">
        <v>68</v>
      </c>
      <c r="C69" s="60" t="s">
        <v>101</v>
      </c>
      <c r="D69" s="85">
        <v>455</v>
      </c>
      <c r="E69" s="85">
        <v>535</v>
      </c>
      <c r="F69" s="141"/>
      <c r="G69" s="91"/>
      <c r="H69" s="100"/>
      <c r="I69" s="62"/>
      <c r="J69" s="62"/>
      <c r="K69" s="62"/>
      <c r="L69" s="62"/>
      <c r="M69" s="62"/>
      <c r="N69" s="62"/>
      <c r="O69" s="62"/>
      <c r="P69" s="62"/>
      <c r="Q69" s="62"/>
      <c r="R69" s="63"/>
      <c r="S69" s="69"/>
    </row>
    <row r="70" spans="1:19" s="70" customFormat="1" ht="25.5" customHeight="1" x14ac:dyDescent="0.25">
      <c r="A70" s="67">
        <v>2</v>
      </c>
      <c r="B70" s="61" t="s">
        <v>96</v>
      </c>
      <c r="C70" s="60" t="s">
        <v>101</v>
      </c>
      <c r="D70" s="85">
        <v>430</v>
      </c>
      <c r="E70" s="85">
        <v>560</v>
      </c>
      <c r="F70" s="141"/>
      <c r="G70" s="91"/>
      <c r="H70" s="100"/>
      <c r="I70" s="62"/>
      <c r="J70" s="62"/>
      <c r="K70" s="62"/>
      <c r="L70" s="62"/>
      <c r="M70" s="62"/>
      <c r="N70" s="62"/>
      <c r="O70" s="62"/>
      <c r="P70" s="62"/>
      <c r="Q70" s="62"/>
      <c r="R70" s="63"/>
      <c r="S70" s="69"/>
    </row>
    <row r="71" spans="1:19" s="59" customFormat="1" ht="25.5" customHeight="1" x14ac:dyDescent="0.25">
      <c r="A71" s="54" t="s">
        <v>36</v>
      </c>
      <c r="B71" s="55" t="s">
        <v>6</v>
      </c>
      <c r="C71" s="108"/>
      <c r="D71" s="88">
        <f t="shared" ref="D71" si="22">+SUM(D72:D73)</f>
        <v>0</v>
      </c>
      <c r="E71" s="88">
        <f t="shared" ref="E71" si="23">+SUM(E72:E73)</f>
        <v>787</v>
      </c>
      <c r="F71" s="141"/>
      <c r="G71" s="89"/>
      <c r="H71" s="98"/>
      <c r="I71" s="57"/>
      <c r="J71" s="57"/>
      <c r="K71" s="57"/>
      <c r="L71" s="57"/>
      <c r="M71" s="57"/>
      <c r="N71" s="57"/>
      <c r="O71" s="57"/>
      <c r="P71" s="57"/>
      <c r="Q71" s="57"/>
      <c r="R71" s="58"/>
      <c r="S71" s="56"/>
    </row>
    <row r="72" spans="1:19" s="70" customFormat="1" ht="25.5" customHeight="1" x14ac:dyDescent="0.25">
      <c r="A72" s="67">
        <v>1</v>
      </c>
      <c r="B72" s="61" t="s">
        <v>69</v>
      </c>
      <c r="C72" s="60" t="s">
        <v>101</v>
      </c>
      <c r="D72" s="85"/>
      <c r="E72" s="85">
        <v>350</v>
      </c>
      <c r="F72" s="141"/>
      <c r="G72" s="91"/>
      <c r="H72" s="100"/>
      <c r="I72" s="62"/>
      <c r="J72" s="62"/>
      <c r="K72" s="62"/>
      <c r="L72" s="62"/>
      <c r="M72" s="62"/>
      <c r="N72" s="62"/>
      <c r="O72" s="62"/>
      <c r="P72" s="62"/>
      <c r="Q72" s="62"/>
      <c r="R72" s="63"/>
      <c r="S72" s="69"/>
    </row>
    <row r="73" spans="1:19" s="70" customFormat="1" ht="25.5" customHeight="1" x14ac:dyDescent="0.25">
      <c r="A73" s="67">
        <v>2</v>
      </c>
      <c r="B73" s="61" t="s">
        <v>70</v>
      </c>
      <c r="C73" s="60" t="s">
        <v>101</v>
      </c>
      <c r="D73" s="85"/>
      <c r="E73" s="85">
        <v>437</v>
      </c>
      <c r="F73" s="142"/>
      <c r="G73" s="91"/>
      <c r="H73" s="100"/>
      <c r="I73" s="62"/>
      <c r="J73" s="62"/>
      <c r="K73" s="62"/>
      <c r="L73" s="62"/>
      <c r="M73" s="62"/>
      <c r="N73" s="62"/>
      <c r="O73" s="62"/>
      <c r="P73" s="62"/>
      <c r="Q73" s="62"/>
      <c r="R73" s="63"/>
      <c r="S73" s="69"/>
    </row>
    <row r="74" spans="1:19" s="48" customFormat="1" ht="25.5" customHeight="1" x14ac:dyDescent="0.25">
      <c r="A74" s="45" t="s">
        <v>91</v>
      </c>
      <c r="B74" s="46" t="s">
        <v>71</v>
      </c>
      <c r="C74" s="45"/>
      <c r="D74" s="87">
        <f t="shared" ref="D74:E74" si="24">+D75</f>
        <v>885</v>
      </c>
      <c r="E74" s="87">
        <f t="shared" si="24"/>
        <v>1882</v>
      </c>
      <c r="F74" s="87"/>
      <c r="G74" s="92"/>
      <c r="H74" s="101"/>
      <c r="I74" s="47"/>
      <c r="J74" s="47"/>
      <c r="K74" s="47"/>
      <c r="L74" s="47"/>
      <c r="M74" s="47"/>
      <c r="N74" s="47"/>
      <c r="O74" s="47"/>
      <c r="P74" s="47"/>
      <c r="Q74" s="47"/>
      <c r="R74" s="47"/>
      <c r="S74" s="47"/>
    </row>
    <row r="75" spans="1:19" s="59" customFormat="1" ht="25.5" customHeight="1" x14ac:dyDescent="0.25">
      <c r="A75" s="54" t="s">
        <v>35</v>
      </c>
      <c r="B75" s="55" t="s">
        <v>151</v>
      </c>
      <c r="C75" s="108"/>
      <c r="D75" s="88">
        <f t="shared" ref="D75:E75" si="25">+SUM(D76:D78)</f>
        <v>885</v>
      </c>
      <c r="E75" s="88">
        <f t="shared" si="25"/>
        <v>1882</v>
      </c>
      <c r="F75" s="140" t="s">
        <v>142</v>
      </c>
      <c r="G75" s="89"/>
      <c r="H75" s="98"/>
      <c r="I75" s="57"/>
      <c r="J75" s="57"/>
      <c r="K75" s="57"/>
      <c r="L75" s="57"/>
      <c r="M75" s="57"/>
      <c r="N75" s="57"/>
      <c r="O75" s="57"/>
      <c r="P75" s="57"/>
      <c r="Q75" s="57"/>
      <c r="R75" s="58"/>
      <c r="S75" s="56"/>
    </row>
    <row r="76" spans="1:19" s="70" customFormat="1" ht="25.5" customHeight="1" x14ac:dyDescent="0.25">
      <c r="A76" s="67">
        <v>1</v>
      </c>
      <c r="B76" s="61" t="s">
        <v>72</v>
      </c>
      <c r="C76" s="60" t="s">
        <v>122</v>
      </c>
      <c r="D76" s="85">
        <v>400</v>
      </c>
      <c r="E76" s="85">
        <v>1197</v>
      </c>
      <c r="F76" s="141"/>
      <c r="G76" s="91"/>
      <c r="H76" s="100"/>
      <c r="I76" s="62"/>
      <c r="J76" s="62"/>
      <c r="K76" s="62"/>
      <c r="L76" s="62"/>
      <c r="M76" s="62"/>
      <c r="N76" s="62"/>
      <c r="O76" s="62"/>
      <c r="P76" s="62"/>
      <c r="Q76" s="62"/>
      <c r="R76" s="63"/>
      <c r="S76" s="69"/>
    </row>
    <row r="77" spans="1:19" s="70" customFormat="1" x14ac:dyDescent="0.25">
      <c r="A77" s="67">
        <v>2</v>
      </c>
      <c r="B77" s="61" t="s">
        <v>73</v>
      </c>
      <c r="C77" s="60" t="s">
        <v>122</v>
      </c>
      <c r="D77" s="85">
        <v>285</v>
      </c>
      <c r="E77" s="85">
        <v>345</v>
      </c>
      <c r="F77" s="141"/>
      <c r="G77" s="91"/>
      <c r="H77" s="100"/>
      <c r="I77" s="62"/>
      <c r="J77" s="62"/>
      <c r="K77" s="62"/>
      <c r="L77" s="62"/>
      <c r="M77" s="62"/>
      <c r="N77" s="62"/>
      <c r="O77" s="62"/>
      <c r="P77" s="62"/>
      <c r="Q77" s="62"/>
      <c r="R77" s="63"/>
      <c r="S77" s="69"/>
    </row>
    <row r="78" spans="1:19" s="70" customFormat="1" ht="25.5" customHeight="1" x14ac:dyDescent="0.25">
      <c r="A78" s="67">
        <v>3</v>
      </c>
      <c r="B78" s="61" t="s">
        <v>74</v>
      </c>
      <c r="C78" s="60" t="s">
        <v>122</v>
      </c>
      <c r="D78" s="85">
        <v>200</v>
      </c>
      <c r="E78" s="85">
        <v>340</v>
      </c>
      <c r="F78" s="142"/>
      <c r="G78" s="91"/>
      <c r="H78" s="100"/>
      <c r="I78" s="62"/>
      <c r="J78" s="62"/>
      <c r="K78" s="62"/>
      <c r="L78" s="62"/>
      <c r="M78" s="62"/>
      <c r="N78" s="62"/>
      <c r="O78" s="62"/>
      <c r="P78" s="62"/>
      <c r="Q78" s="62"/>
      <c r="R78" s="63"/>
      <c r="S78" s="69"/>
    </row>
    <row r="79" spans="1:19" s="48" customFormat="1" ht="25.5" customHeight="1" x14ac:dyDescent="0.25">
      <c r="A79" s="45" t="s">
        <v>89</v>
      </c>
      <c r="B79" s="46" t="s">
        <v>75</v>
      </c>
      <c r="C79" s="45"/>
      <c r="D79" s="87">
        <f>+D80+D82</f>
        <v>885</v>
      </c>
      <c r="E79" s="87">
        <f>+E80+E82</f>
        <v>1882</v>
      </c>
      <c r="F79" s="87"/>
      <c r="G79" s="92"/>
      <c r="H79" s="101"/>
      <c r="I79" s="47"/>
      <c r="J79" s="47"/>
      <c r="K79" s="47"/>
      <c r="L79" s="47"/>
      <c r="M79" s="47"/>
      <c r="N79" s="47"/>
      <c r="O79" s="47"/>
      <c r="P79" s="47"/>
      <c r="Q79" s="47"/>
      <c r="R79" s="47"/>
      <c r="S79" s="47"/>
    </row>
    <row r="80" spans="1:19" s="59" customFormat="1" ht="25.5" customHeight="1" x14ac:dyDescent="0.25">
      <c r="A80" s="54" t="s">
        <v>35</v>
      </c>
      <c r="B80" s="55" t="s">
        <v>94</v>
      </c>
      <c r="C80" s="108"/>
      <c r="D80" s="88">
        <f>+SUM(D81:D81)</f>
        <v>885</v>
      </c>
      <c r="E80" s="88">
        <f>+SUM(E81:E81)</f>
        <v>0</v>
      </c>
      <c r="F80" s="140" t="s">
        <v>141</v>
      </c>
      <c r="G80" s="89"/>
      <c r="H80" s="98"/>
      <c r="I80" s="57"/>
      <c r="J80" s="57"/>
      <c r="K80" s="57"/>
      <c r="L80" s="57"/>
      <c r="M80" s="57"/>
      <c r="N80" s="57"/>
      <c r="O80" s="57"/>
      <c r="P80" s="57"/>
      <c r="Q80" s="57"/>
      <c r="R80" s="58"/>
      <c r="S80" s="56"/>
    </row>
    <row r="81" spans="1:19" s="70" customFormat="1" ht="18.75" customHeight="1" x14ac:dyDescent="0.25">
      <c r="A81" s="67">
        <v>1</v>
      </c>
      <c r="B81" s="68" t="s">
        <v>126</v>
      </c>
      <c r="C81" s="60" t="s">
        <v>108</v>
      </c>
      <c r="D81" s="85">
        <v>885</v>
      </c>
      <c r="E81" s="85"/>
      <c r="F81" s="141"/>
      <c r="G81" s="91"/>
      <c r="H81" s="100"/>
      <c r="I81" s="62"/>
      <c r="J81" s="62"/>
      <c r="K81" s="62"/>
      <c r="L81" s="62"/>
      <c r="M81" s="62"/>
      <c r="N81" s="62"/>
      <c r="O81" s="62"/>
      <c r="P81" s="62"/>
      <c r="Q81" s="62"/>
      <c r="R81" s="63"/>
      <c r="S81" s="69"/>
    </row>
    <row r="82" spans="1:19" s="59" customFormat="1" ht="25.5" customHeight="1" x14ac:dyDescent="0.25">
      <c r="A82" s="54" t="s">
        <v>36</v>
      </c>
      <c r="B82" s="55" t="s">
        <v>6</v>
      </c>
      <c r="C82" s="108"/>
      <c r="D82" s="88">
        <f t="shared" ref="D82:E82" si="26">+SUM(D83:D85)</f>
        <v>0</v>
      </c>
      <c r="E82" s="88">
        <f t="shared" si="26"/>
        <v>1882</v>
      </c>
      <c r="F82" s="141"/>
      <c r="G82" s="89"/>
      <c r="H82" s="98"/>
      <c r="I82" s="57"/>
      <c r="J82" s="57"/>
      <c r="K82" s="57"/>
      <c r="L82" s="57"/>
      <c r="M82" s="57"/>
      <c r="N82" s="57"/>
      <c r="O82" s="57"/>
      <c r="P82" s="57"/>
      <c r="Q82" s="57"/>
      <c r="R82" s="58"/>
      <c r="S82" s="56"/>
    </row>
    <row r="83" spans="1:19" s="70" customFormat="1" ht="19.5" customHeight="1" x14ac:dyDescent="0.25">
      <c r="A83" s="67">
        <v>1</v>
      </c>
      <c r="B83" s="68" t="s">
        <v>76</v>
      </c>
      <c r="C83" s="60" t="s">
        <v>108</v>
      </c>
      <c r="D83" s="85"/>
      <c r="E83" s="85">
        <v>600</v>
      </c>
      <c r="F83" s="141"/>
      <c r="G83" s="91"/>
      <c r="H83" s="100"/>
      <c r="I83" s="62"/>
      <c r="J83" s="62"/>
      <c r="K83" s="62"/>
      <c r="L83" s="62"/>
      <c r="M83" s="62"/>
      <c r="N83" s="62"/>
      <c r="O83" s="62"/>
      <c r="P83" s="62"/>
      <c r="Q83" s="62"/>
      <c r="R83" s="63"/>
      <c r="S83" s="69"/>
    </row>
    <row r="84" spans="1:19" s="70" customFormat="1" ht="25.5" customHeight="1" x14ac:dyDescent="0.25">
      <c r="A84" s="67">
        <v>2</v>
      </c>
      <c r="B84" s="68" t="s">
        <v>77</v>
      </c>
      <c r="C84" s="60" t="s">
        <v>108</v>
      </c>
      <c r="D84" s="85"/>
      <c r="E84" s="85">
        <v>1000</v>
      </c>
      <c r="F84" s="141"/>
      <c r="G84" s="91"/>
      <c r="H84" s="100"/>
      <c r="I84" s="62"/>
      <c r="J84" s="62"/>
      <c r="K84" s="62"/>
      <c r="L84" s="62"/>
      <c r="M84" s="62"/>
      <c r="N84" s="62"/>
      <c r="O84" s="62"/>
      <c r="P84" s="62"/>
      <c r="Q84" s="62"/>
      <c r="R84" s="63"/>
      <c r="S84" s="69"/>
    </row>
    <row r="85" spans="1:19" s="70" customFormat="1" ht="17.25" customHeight="1" x14ac:dyDescent="0.25">
      <c r="A85" s="67">
        <v>3</v>
      </c>
      <c r="B85" s="68" t="s">
        <v>114</v>
      </c>
      <c r="C85" s="60" t="s">
        <v>108</v>
      </c>
      <c r="D85" s="85"/>
      <c r="E85" s="85">
        <v>282</v>
      </c>
      <c r="F85" s="142"/>
      <c r="G85" s="91"/>
      <c r="H85" s="100"/>
      <c r="I85" s="62"/>
      <c r="J85" s="62"/>
      <c r="K85" s="62"/>
      <c r="L85" s="62"/>
      <c r="M85" s="62"/>
      <c r="N85" s="62"/>
      <c r="O85" s="62"/>
      <c r="P85" s="62"/>
      <c r="Q85" s="62"/>
      <c r="R85" s="63"/>
      <c r="S85" s="69"/>
    </row>
    <row r="86" spans="1:19" s="48" customFormat="1" ht="25.5" customHeight="1" x14ac:dyDescent="0.25">
      <c r="A86" s="45" t="s">
        <v>90</v>
      </c>
      <c r="B86" s="46" t="s">
        <v>78</v>
      </c>
      <c r="C86" s="45"/>
      <c r="D86" s="87">
        <f t="shared" ref="D86:E86" si="27">+D87</f>
        <v>885</v>
      </c>
      <c r="E86" s="87">
        <f t="shared" si="27"/>
        <v>1882</v>
      </c>
      <c r="F86" s="87"/>
      <c r="G86" s="92"/>
      <c r="H86" s="101"/>
      <c r="I86" s="47"/>
      <c r="J86" s="47"/>
      <c r="K86" s="47"/>
      <c r="L86" s="47"/>
      <c r="M86" s="47"/>
      <c r="N86" s="47"/>
      <c r="O86" s="47"/>
      <c r="P86" s="47"/>
      <c r="Q86" s="47"/>
      <c r="R86" s="47"/>
      <c r="S86" s="47"/>
    </row>
    <row r="87" spans="1:19" s="59" customFormat="1" ht="25.5" customHeight="1" x14ac:dyDescent="0.25">
      <c r="A87" s="54" t="s">
        <v>35</v>
      </c>
      <c r="B87" s="55" t="s">
        <v>151</v>
      </c>
      <c r="C87" s="108"/>
      <c r="D87" s="88">
        <f t="shared" ref="D87:E87" si="28">+D88+D89</f>
        <v>885</v>
      </c>
      <c r="E87" s="88">
        <f t="shared" si="28"/>
        <v>1882</v>
      </c>
      <c r="F87" s="140" t="s">
        <v>140</v>
      </c>
      <c r="G87" s="89"/>
      <c r="H87" s="98"/>
      <c r="I87" s="57"/>
      <c r="J87" s="57"/>
      <c r="K87" s="57"/>
      <c r="L87" s="57"/>
      <c r="M87" s="57"/>
      <c r="N87" s="57"/>
      <c r="O87" s="57"/>
      <c r="P87" s="57"/>
      <c r="Q87" s="57"/>
      <c r="R87" s="58"/>
      <c r="S87" s="56"/>
    </row>
    <row r="88" spans="1:19" s="70" customFormat="1" ht="25.5" customHeight="1" x14ac:dyDescent="0.25">
      <c r="A88" s="67">
        <v>1</v>
      </c>
      <c r="B88" s="68" t="s">
        <v>109</v>
      </c>
      <c r="C88" s="60" t="s">
        <v>106</v>
      </c>
      <c r="D88" s="85">
        <v>767</v>
      </c>
      <c r="E88" s="85"/>
      <c r="F88" s="141"/>
      <c r="G88" s="91"/>
      <c r="H88" s="100"/>
      <c r="I88" s="62">
        <f>885-767</f>
        <v>118</v>
      </c>
      <c r="J88" s="62"/>
      <c r="K88" s="62"/>
      <c r="L88" s="62"/>
      <c r="M88" s="62"/>
      <c r="N88" s="62"/>
      <c r="O88" s="62"/>
      <c r="P88" s="62"/>
      <c r="Q88" s="62"/>
      <c r="R88" s="63"/>
      <c r="S88" s="69"/>
    </row>
    <row r="89" spans="1:19" s="70" customFormat="1" ht="25.5" customHeight="1" x14ac:dyDescent="0.25">
      <c r="A89" s="67">
        <v>2</v>
      </c>
      <c r="B89" s="68" t="s">
        <v>123</v>
      </c>
      <c r="C89" s="60" t="s">
        <v>106</v>
      </c>
      <c r="D89" s="85">
        <v>118</v>
      </c>
      <c r="E89" s="85">
        <v>1882</v>
      </c>
      <c r="F89" s="142"/>
      <c r="G89" s="91"/>
      <c r="H89" s="100"/>
      <c r="I89" s="62"/>
      <c r="J89" s="62"/>
      <c r="K89" s="62"/>
      <c r="L89" s="62"/>
      <c r="M89" s="62"/>
      <c r="N89" s="62"/>
      <c r="O89" s="62"/>
      <c r="P89" s="62"/>
      <c r="Q89" s="62"/>
      <c r="R89" s="63"/>
      <c r="S89" s="69"/>
    </row>
    <row r="90" spans="1:19" s="48" customFormat="1" ht="25.5" customHeight="1" x14ac:dyDescent="0.25">
      <c r="A90" s="45" t="s">
        <v>92</v>
      </c>
      <c r="B90" s="46" t="s">
        <v>79</v>
      </c>
      <c r="C90" s="45"/>
      <c r="D90" s="87">
        <f t="shared" ref="D90:E90" si="29">+D91+D96</f>
        <v>1684</v>
      </c>
      <c r="E90" s="87">
        <f t="shared" si="29"/>
        <v>5646</v>
      </c>
      <c r="F90" s="87"/>
      <c r="G90" s="92"/>
      <c r="H90" s="104"/>
      <c r="I90" s="75" t="e">
        <f>+E90+#REF!</f>
        <v>#REF!</v>
      </c>
      <c r="J90" s="47"/>
      <c r="K90" s="47"/>
      <c r="L90" s="47"/>
      <c r="M90" s="47"/>
      <c r="N90" s="47"/>
      <c r="O90" s="47"/>
      <c r="P90" s="47"/>
      <c r="Q90" s="47"/>
      <c r="R90" s="47"/>
      <c r="S90" s="47"/>
    </row>
    <row r="91" spans="1:19" s="59" customFormat="1" ht="25.5" customHeight="1" x14ac:dyDescent="0.25">
      <c r="A91" s="54" t="s">
        <v>35</v>
      </c>
      <c r="B91" s="55" t="s">
        <v>151</v>
      </c>
      <c r="C91" s="108"/>
      <c r="D91" s="88">
        <f t="shared" ref="D91:E91" si="30">+SUM(D92:D95)</f>
        <v>1684</v>
      </c>
      <c r="E91" s="88">
        <f t="shared" si="30"/>
        <v>2196</v>
      </c>
      <c r="F91" s="140" t="s">
        <v>139</v>
      </c>
      <c r="G91" s="89"/>
      <c r="H91" s="98"/>
      <c r="I91" s="57">
        <v>1684000000</v>
      </c>
      <c r="J91" s="57"/>
      <c r="K91" s="57"/>
      <c r="L91" s="57"/>
      <c r="M91" s="57"/>
      <c r="N91" s="57"/>
      <c r="O91" s="57"/>
      <c r="P91" s="57"/>
      <c r="Q91" s="57"/>
      <c r="R91" s="58"/>
      <c r="S91" s="56"/>
    </row>
    <row r="92" spans="1:19" s="70" customFormat="1" ht="25.5" customHeight="1" x14ac:dyDescent="0.25">
      <c r="A92" s="67">
        <v>1</v>
      </c>
      <c r="B92" s="68" t="s">
        <v>107</v>
      </c>
      <c r="C92" s="60" t="s">
        <v>110</v>
      </c>
      <c r="D92" s="85">
        <v>400</v>
      </c>
      <c r="E92" s="85">
        <v>550</v>
      </c>
      <c r="F92" s="141"/>
      <c r="G92" s="91"/>
      <c r="H92" s="100"/>
      <c r="I92" s="62">
        <f>+I91-D91</f>
        <v>1683998316</v>
      </c>
      <c r="J92" s="62"/>
      <c r="K92" s="62"/>
      <c r="L92" s="62"/>
      <c r="M92" s="62"/>
      <c r="N92" s="62"/>
      <c r="O92" s="62"/>
      <c r="P92" s="62"/>
      <c r="Q92" s="62"/>
      <c r="R92" s="63"/>
      <c r="S92" s="69"/>
    </row>
    <row r="93" spans="1:19" s="70" customFormat="1" x14ac:dyDescent="0.25">
      <c r="A93" s="67">
        <v>2</v>
      </c>
      <c r="B93" s="68" t="s">
        <v>80</v>
      </c>
      <c r="C93" s="60" t="s">
        <v>110</v>
      </c>
      <c r="D93" s="85">
        <v>450</v>
      </c>
      <c r="E93" s="85">
        <v>550</v>
      </c>
      <c r="F93" s="141"/>
      <c r="G93" s="91"/>
      <c r="H93" s="100"/>
      <c r="I93" s="62">
        <f>+I91-D91</f>
        <v>1683998316</v>
      </c>
      <c r="J93" s="62"/>
      <c r="K93" s="62"/>
      <c r="L93" s="62"/>
      <c r="M93" s="62"/>
      <c r="N93" s="62"/>
      <c r="O93" s="62"/>
      <c r="P93" s="62"/>
      <c r="Q93" s="62"/>
      <c r="R93" s="63"/>
      <c r="S93" s="69"/>
    </row>
    <row r="94" spans="1:19" s="70" customFormat="1" ht="25.5" customHeight="1" x14ac:dyDescent="0.25">
      <c r="A94" s="67">
        <v>3</v>
      </c>
      <c r="B94" s="68" t="s">
        <v>81</v>
      </c>
      <c r="C94" s="60" t="s">
        <v>110</v>
      </c>
      <c r="D94" s="85">
        <v>350</v>
      </c>
      <c r="E94" s="85">
        <v>550</v>
      </c>
      <c r="F94" s="141"/>
      <c r="G94" s="91"/>
      <c r="H94" s="100"/>
      <c r="I94" s="62">
        <v>7330000000</v>
      </c>
      <c r="J94" s="62"/>
      <c r="K94" s="62"/>
      <c r="L94" s="62"/>
      <c r="M94" s="62"/>
      <c r="N94" s="62"/>
      <c r="O94" s="62"/>
      <c r="P94" s="62"/>
      <c r="Q94" s="62"/>
      <c r="R94" s="63"/>
      <c r="S94" s="69"/>
    </row>
    <row r="95" spans="1:19" s="70" customFormat="1" x14ac:dyDescent="0.25">
      <c r="A95" s="67">
        <v>4</v>
      </c>
      <c r="B95" s="68" t="s">
        <v>105</v>
      </c>
      <c r="C95" s="60" t="s">
        <v>110</v>
      </c>
      <c r="D95" s="85">
        <v>484</v>
      </c>
      <c r="E95" s="85">
        <v>546</v>
      </c>
      <c r="F95" s="141"/>
      <c r="G95" s="91"/>
      <c r="H95" s="100"/>
      <c r="I95" s="62">
        <f>+I94-I91</f>
        <v>5646000000</v>
      </c>
      <c r="J95" s="62"/>
      <c r="K95" s="62"/>
      <c r="L95" s="62"/>
      <c r="M95" s="62"/>
      <c r="N95" s="62"/>
      <c r="O95" s="62"/>
      <c r="P95" s="62"/>
      <c r="Q95" s="62"/>
      <c r="R95" s="63"/>
      <c r="S95" s="69"/>
    </row>
    <row r="96" spans="1:19" s="59" customFormat="1" ht="25.5" customHeight="1" x14ac:dyDescent="0.25">
      <c r="A96" s="54" t="s">
        <v>36</v>
      </c>
      <c r="B96" s="55" t="s">
        <v>6</v>
      </c>
      <c r="C96" s="108"/>
      <c r="D96" s="88"/>
      <c r="E96" s="88">
        <f t="shared" ref="E96" si="31">+SUM(E97:E100)</f>
        <v>3450</v>
      </c>
      <c r="F96" s="141"/>
      <c r="G96" s="89"/>
      <c r="H96" s="98"/>
      <c r="I96" s="57">
        <f>+I95-E90</f>
        <v>5645994354</v>
      </c>
      <c r="J96" s="57"/>
      <c r="K96" s="57"/>
      <c r="L96" s="57"/>
      <c r="M96" s="57"/>
      <c r="N96" s="57"/>
      <c r="O96" s="57"/>
      <c r="P96" s="57"/>
      <c r="Q96" s="57"/>
      <c r="R96" s="58"/>
      <c r="S96" s="56"/>
    </row>
    <row r="97" spans="1:19" s="70" customFormat="1" x14ac:dyDescent="0.25">
      <c r="A97" s="67">
        <v>1</v>
      </c>
      <c r="B97" s="68" t="s">
        <v>112</v>
      </c>
      <c r="C97" s="60" t="s">
        <v>110</v>
      </c>
      <c r="D97" s="85"/>
      <c r="E97" s="85">
        <v>1000</v>
      </c>
      <c r="F97" s="141"/>
      <c r="G97" s="91"/>
      <c r="H97" s="100"/>
      <c r="I97" s="62">
        <f>+E90+D90</f>
        <v>7330</v>
      </c>
      <c r="J97" s="62"/>
      <c r="K97" s="62"/>
      <c r="L97" s="62"/>
      <c r="M97" s="62"/>
      <c r="N97" s="62"/>
      <c r="O97" s="62"/>
      <c r="P97" s="62"/>
      <c r="Q97" s="62"/>
      <c r="R97" s="63"/>
      <c r="S97" s="69"/>
    </row>
    <row r="98" spans="1:19" s="70" customFormat="1" ht="16.5" customHeight="1" x14ac:dyDescent="0.25">
      <c r="A98" s="67">
        <v>2</v>
      </c>
      <c r="B98" s="68" t="s">
        <v>82</v>
      </c>
      <c r="C98" s="60" t="s">
        <v>110</v>
      </c>
      <c r="D98" s="85"/>
      <c r="E98" s="85">
        <v>1150</v>
      </c>
      <c r="F98" s="141"/>
      <c r="G98" s="91"/>
      <c r="H98" s="100"/>
      <c r="I98" s="62">
        <f>2767*12+7330+2285</f>
        <v>42819</v>
      </c>
      <c r="J98" s="62"/>
      <c r="K98" s="62"/>
      <c r="L98" s="62"/>
      <c r="M98" s="62"/>
      <c r="N98" s="62"/>
      <c r="O98" s="62"/>
      <c r="P98" s="62"/>
      <c r="Q98" s="62"/>
      <c r="R98" s="63"/>
      <c r="S98" s="69"/>
    </row>
    <row r="99" spans="1:19" s="70" customFormat="1" ht="18.75" customHeight="1" x14ac:dyDescent="0.25">
      <c r="A99" s="67">
        <v>3</v>
      </c>
      <c r="B99" s="68" t="s">
        <v>124</v>
      </c>
      <c r="C99" s="60" t="s">
        <v>110</v>
      </c>
      <c r="D99" s="85"/>
      <c r="E99" s="85">
        <v>600</v>
      </c>
      <c r="F99" s="141"/>
      <c r="G99" s="91"/>
      <c r="H99" s="100"/>
      <c r="I99" s="62"/>
      <c r="J99" s="62"/>
      <c r="K99" s="62"/>
      <c r="L99" s="62"/>
      <c r="M99" s="62"/>
      <c r="N99" s="62"/>
      <c r="O99" s="62"/>
      <c r="P99" s="62"/>
      <c r="Q99" s="62"/>
      <c r="R99" s="63"/>
      <c r="S99" s="69"/>
    </row>
    <row r="100" spans="1:19" s="70" customFormat="1" ht="19.5" customHeight="1" x14ac:dyDescent="0.25">
      <c r="A100" s="67">
        <v>4</v>
      </c>
      <c r="B100" s="68" t="s">
        <v>113</v>
      </c>
      <c r="C100" s="60" t="s">
        <v>110</v>
      </c>
      <c r="D100" s="85"/>
      <c r="E100" s="85">
        <v>700</v>
      </c>
      <c r="F100" s="142"/>
      <c r="G100" s="91"/>
      <c r="H100" s="100"/>
      <c r="I100" s="62"/>
      <c r="J100" s="62"/>
      <c r="K100" s="62"/>
      <c r="L100" s="62"/>
      <c r="M100" s="62"/>
      <c r="N100" s="62"/>
      <c r="O100" s="62"/>
      <c r="P100" s="62"/>
      <c r="Q100" s="62"/>
      <c r="R100" s="63"/>
      <c r="S100" s="69"/>
    </row>
    <row r="101" spans="1:19" s="48" customFormat="1" ht="25.5" customHeight="1" x14ac:dyDescent="0.25">
      <c r="A101" s="45" t="s">
        <v>104</v>
      </c>
      <c r="B101" s="46" t="s">
        <v>103</v>
      </c>
      <c r="C101" s="45"/>
      <c r="D101" s="87">
        <f>+D102</f>
        <v>2285</v>
      </c>
      <c r="E101" s="87"/>
      <c r="F101" s="87"/>
      <c r="G101" s="92"/>
      <c r="H101" s="101"/>
      <c r="I101" s="47"/>
      <c r="J101" s="47"/>
      <c r="K101" s="47"/>
      <c r="L101" s="47"/>
      <c r="M101" s="47"/>
      <c r="N101" s="47"/>
      <c r="O101" s="47"/>
      <c r="P101" s="47"/>
      <c r="Q101" s="47"/>
      <c r="R101" s="47"/>
      <c r="S101" s="47"/>
    </row>
    <row r="102" spans="1:19" s="83" customFormat="1" x14ac:dyDescent="0.25">
      <c r="A102" s="79"/>
      <c r="B102" s="80" t="s">
        <v>5</v>
      </c>
      <c r="C102" s="79"/>
      <c r="D102" s="84">
        <f>+SUM(D103:D105)</f>
        <v>2285</v>
      </c>
      <c r="E102" s="84"/>
      <c r="F102" s="143" t="s">
        <v>138</v>
      </c>
      <c r="G102" s="93"/>
      <c r="H102" s="102"/>
      <c r="I102" s="82"/>
      <c r="J102" s="82"/>
      <c r="K102" s="82"/>
      <c r="L102" s="82"/>
      <c r="M102" s="82"/>
      <c r="N102" s="82"/>
      <c r="O102" s="82"/>
      <c r="P102" s="82"/>
      <c r="Q102" s="82"/>
      <c r="R102" s="82"/>
      <c r="S102" s="82"/>
    </row>
    <row r="103" spans="1:19" s="70" customFormat="1" ht="25.5" customHeight="1" x14ac:dyDescent="0.25">
      <c r="A103" s="67">
        <v>1</v>
      </c>
      <c r="B103" s="68" t="s">
        <v>116</v>
      </c>
      <c r="C103" s="60" t="s">
        <v>119</v>
      </c>
      <c r="D103" s="85">
        <v>300</v>
      </c>
      <c r="E103" s="85"/>
      <c r="F103" s="144"/>
      <c r="G103" s="91"/>
      <c r="H103" s="100"/>
      <c r="I103" s="62"/>
      <c r="J103" s="62"/>
      <c r="K103" s="62"/>
      <c r="L103" s="62"/>
      <c r="M103" s="62"/>
      <c r="N103" s="62"/>
      <c r="O103" s="62"/>
      <c r="P103" s="62"/>
      <c r="Q103" s="62"/>
      <c r="R103" s="63"/>
      <c r="S103" s="69"/>
    </row>
    <row r="104" spans="1:19" s="70" customFormat="1" ht="25.5" customHeight="1" x14ac:dyDescent="0.25">
      <c r="A104" s="67">
        <v>2</v>
      </c>
      <c r="B104" s="68" t="s">
        <v>117</v>
      </c>
      <c r="C104" s="60" t="s">
        <v>119</v>
      </c>
      <c r="D104" s="85">
        <v>1100</v>
      </c>
      <c r="E104" s="85"/>
      <c r="F104" s="144"/>
      <c r="G104" s="91"/>
      <c r="H104" s="100"/>
      <c r="I104" s="62"/>
      <c r="J104" s="62"/>
      <c r="K104" s="62"/>
      <c r="L104" s="62"/>
      <c r="M104" s="62"/>
      <c r="N104" s="62"/>
      <c r="O104" s="62"/>
      <c r="P104" s="62"/>
      <c r="Q104" s="62"/>
      <c r="R104" s="63"/>
      <c r="S104" s="69"/>
    </row>
    <row r="105" spans="1:19" s="70" customFormat="1" ht="25.5" customHeight="1" x14ac:dyDescent="0.25">
      <c r="A105" s="67">
        <v>3</v>
      </c>
      <c r="B105" s="68" t="s">
        <v>118</v>
      </c>
      <c r="C105" s="60" t="s">
        <v>119</v>
      </c>
      <c r="D105" s="85">
        <v>885</v>
      </c>
      <c r="E105" s="85"/>
      <c r="F105" s="145"/>
      <c r="G105" s="91"/>
      <c r="H105" s="100"/>
      <c r="I105" s="62"/>
      <c r="J105" s="62"/>
      <c r="K105" s="62"/>
      <c r="L105" s="62"/>
      <c r="M105" s="62"/>
      <c r="N105" s="62"/>
      <c r="O105" s="62"/>
      <c r="P105" s="62"/>
      <c r="Q105" s="62"/>
      <c r="R105" s="63"/>
      <c r="S105" s="69"/>
    </row>
    <row r="106" spans="1:19" x14ac:dyDescent="0.25">
      <c r="E106" s="133"/>
      <c r="F106" s="133"/>
      <c r="G106" s="133"/>
      <c r="H106" s="106"/>
      <c r="I106" s="106"/>
      <c r="J106" s="72" t="e">
        <f>+#REF!-#REF!</f>
        <v>#REF!</v>
      </c>
      <c r="K106" s="106"/>
      <c r="L106" s="106"/>
      <c r="M106" s="106"/>
      <c r="N106" s="106"/>
      <c r="O106" s="106"/>
      <c r="P106" s="106"/>
      <c r="Q106" s="106"/>
      <c r="R106" s="106"/>
      <c r="S106" s="106"/>
    </row>
    <row r="107" spans="1:19" x14ac:dyDescent="0.25">
      <c r="B107" s="133"/>
      <c r="C107" s="133"/>
      <c r="E107" s="133"/>
      <c r="F107" s="133"/>
      <c r="G107" s="133"/>
      <c r="H107" s="106"/>
      <c r="I107" s="106"/>
      <c r="J107" s="106"/>
      <c r="K107" s="106"/>
      <c r="L107" s="106"/>
      <c r="M107" s="106"/>
      <c r="N107" s="106"/>
      <c r="O107" s="106"/>
      <c r="P107" s="106"/>
      <c r="Q107" s="106"/>
      <c r="R107" s="106"/>
      <c r="S107" s="106"/>
    </row>
    <row r="108" spans="1:19" x14ac:dyDescent="0.25">
      <c r="B108" s="49"/>
      <c r="C108" s="49"/>
      <c r="E108" s="49"/>
      <c r="F108" s="49"/>
      <c r="G108" s="49"/>
      <c r="H108" s="49"/>
      <c r="I108" s="49">
        <f>6+7+5.5+4.5+6+5+5</f>
        <v>39</v>
      </c>
      <c r="J108" s="49"/>
      <c r="K108" s="49"/>
      <c r="L108" s="49"/>
      <c r="M108" s="49"/>
      <c r="N108" s="49"/>
      <c r="O108" s="49"/>
      <c r="P108" s="49"/>
      <c r="Q108" s="49"/>
      <c r="R108" s="49"/>
      <c r="S108" s="49"/>
    </row>
    <row r="109" spans="1:19" x14ac:dyDescent="0.25">
      <c r="B109" s="49"/>
      <c r="C109" s="49"/>
      <c r="E109" s="49"/>
      <c r="F109" s="49"/>
      <c r="G109" s="49"/>
      <c r="H109" s="49"/>
      <c r="I109" s="49"/>
      <c r="J109" s="49"/>
      <c r="K109" s="49"/>
      <c r="L109" s="49"/>
      <c r="M109" s="49"/>
      <c r="N109" s="49"/>
      <c r="O109" s="49"/>
      <c r="P109" s="49"/>
      <c r="Q109" s="49"/>
      <c r="R109" s="49"/>
      <c r="S109" s="49"/>
    </row>
    <row r="110" spans="1:19" x14ac:dyDescent="0.25">
      <c r="B110" s="49"/>
      <c r="C110" s="49"/>
      <c r="E110" s="49"/>
      <c r="F110" s="49"/>
      <c r="G110" s="49"/>
      <c r="H110" s="49"/>
      <c r="I110" s="49"/>
      <c r="J110" s="49"/>
      <c r="K110" s="49"/>
      <c r="L110" s="49"/>
      <c r="M110" s="49"/>
      <c r="N110" s="49"/>
      <c r="O110" s="49"/>
      <c r="P110" s="49"/>
      <c r="Q110" s="49"/>
      <c r="R110" s="49"/>
      <c r="S110" s="49"/>
    </row>
    <row r="111" spans="1:19" x14ac:dyDescent="0.25">
      <c r="B111" s="49"/>
      <c r="C111" s="49"/>
      <c r="E111" s="49"/>
      <c r="F111" s="49"/>
      <c r="G111" s="49"/>
      <c r="H111" s="49"/>
      <c r="I111" s="49"/>
      <c r="J111" s="49"/>
      <c r="K111" s="49"/>
      <c r="L111" s="49"/>
      <c r="M111" s="49"/>
      <c r="N111" s="49"/>
      <c r="O111" s="49"/>
      <c r="P111" s="49"/>
      <c r="Q111" s="49"/>
      <c r="R111" s="49"/>
      <c r="S111" s="49"/>
    </row>
    <row r="112" spans="1:19" x14ac:dyDescent="0.25">
      <c r="B112" s="133"/>
      <c r="C112" s="133"/>
      <c r="E112" s="133"/>
      <c r="F112" s="133"/>
      <c r="G112" s="133"/>
      <c r="H112" s="106"/>
      <c r="I112" s="106"/>
      <c r="J112" s="106"/>
      <c r="K112" s="106"/>
      <c r="L112" s="106"/>
      <c r="M112" s="106"/>
      <c r="N112" s="106"/>
      <c r="O112" s="106"/>
      <c r="P112" s="106"/>
      <c r="Q112" s="106"/>
      <c r="R112" s="106"/>
      <c r="S112" s="106"/>
    </row>
  </sheetData>
  <mergeCells count="31">
    <mergeCell ref="B107:C107"/>
    <mergeCell ref="E107:G107"/>
    <mergeCell ref="B112:C112"/>
    <mergeCell ref="E112:G112"/>
    <mergeCell ref="F75:F78"/>
    <mergeCell ref="F80:F85"/>
    <mergeCell ref="F87:F89"/>
    <mergeCell ref="F91:F100"/>
    <mergeCell ref="F102:F105"/>
    <mergeCell ref="E106:G106"/>
    <mergeCell ref="G8:G9"/>
    <mergeCell ref="F12:F17"/>
    <mergeCell ref="F19:F22"/>
    <mergeCell ref="F24:F28"/>
    <mergeCell ref="F8:F9"/>
    <mergeCell ref="A8:A9"/>
    <mergeCell ref="B8:B9"/>
    <mergeCell ref="C8:C9"/>
    <mergeCell ref="D8:E8"/>
    <mergeCell ref="F68:F73"/>
    <mergeCell ref="F30:F36"/>
    <mergeCell ref="F38:F45"/>
    <mergeCell ref="F47:F55"/>
    <mergeCell ref="F57:F61"/>
    <mergeCell ref="F63:F66"/>
    <mergeCell ref="E7:G7"/>
    <mergeCell ref="C1:G1"/>
    <mergeCell ref="C2:G2"/>
    <mergeCell ref="A4:G4"/>
    <mergeCell ref="A5:G5"/>
    <mergeCell ref="A6:G6"/>
  </mergeCells>
  <pageMargins left="0.5" right="0.2" top="0.4" bottom="0.3" header="0.3" footer="0.3"/>
  <pageSetup paperSize="9" scale="83" orientation="landscape" blackAndWhite="1" r:id="rId1"/>
  <rowBreaks count="1" manualBreakCount="1">
    <brk id="105" max="25" man="1"/>
  </rowBreaks>
  <colBreaks count="1" manualBreakCount="1">
    <brk id="7" max="104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12"/>
  <sheetViews>
    <sheetView view="pageBreakPreview" topLeftCell="A4" zoomScale="76" zoomScaleNormal="85" zoomScaleSheetLayoutView="76" workbookViewId="0">
      <selection activeCell="A6" sqref="A6:J6"/>
    </sheetView>
  </sheetViews>
  <sheetFormatPr defaultRowHeight="16.5" x14ac:dyDescent="0.25"/>
  <cols>
    <col min="1" max="1" width="5.42578125" style="5" customWidth="1"/>
    <col min="2" max="2" width="81.5703125" style="5" customWidth="1"/>
    <col min="3" max="3" width="17.28515625" style="5" customWidth="1"/>
    <col min="4" max="4" width="20.140625" style="5" hidden="1" customWidth="1"/>
    <col min="5" max="5" width="11.42578125" style="5" customWidth="1"/>
    <col min="6" max="6" width="18.140625" style="5" hidden="1" customWidth="1"/>
    <col min="7" max="7" width="14.42578125" style="5" customWidth="1"/>
    <col min="8" max="8" width="19.42578125" style="5" hidden="1" customWidth="1"/>
    <col min="9" max="9" width="19.42578125" style="5" customWidth="1"/>
    <col min="10" max="10" width="15.140625" style="5" customWidth="1"/>
    <col min="11" max="11" width="17.28515625" style="5" customWidth="1"/>
    <col min="12" max="13" width="19.5703125" style="5" bestFit="1" customWidth="1"/>
    <col min="14" max="14" width="20.85546875" style="5" bestFit="1" customWidth="1"/>
    <col min="15" max="19" width="17.7109375" style="5" customWidth="1"/>
    <col min="20" max="20" width="17.140625" style="5" bestFit="1" customWidth="1"/>
    <col min="21" max="21" width="18.140625" style="5" bestFit="1" customWidth="1"/>
    <col min="22" max="22" width="16.7109375" style="5" bestFit="1" customWidth="1"/>
    <col min="23" max="23" width="15.28515625" style="5" bestFit="1" customWidth="1"/>
    <col min="24" max="24" width="21.5703125" style="5" bestFit="1" customWidth="1"/>
    <col min="25" max="25" width="18.5703125" style="5" bestFit="1" customWidth="1"/>
    <col min="26" max="16384" width="9.140625" style="5"/>
  </cols>
  <sheetData>
    <row r="1" spans="1:28" hidden="1" x14ac:dyDescent="0.25">
      <c r="A1" s="49" t="s">
        <v>111</v>
      </c>
      <c r="B1" s="49"/>
      <c r="C1" s="133" t="s">
        <v>16</v>
      </c>
      <c r="D1" s="133"/>
      <c r="E1" s="133"/>
      <c r="F1" s="133"/>
      <c r="G1" s="133"/>
      <c r="H1" s="133"/>
      <c r="I1" s="133"/>
      <c r="J1" s="133"/>
      <c r="K1" s="94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</row>
    <row r="2" spans="1:28" hidden="1" x14ac:dyDescent="0.25">
      <c r="A2" s="49" t="s">
        <v>115</v>
      </c>
      <c r="B2" s="49"/>
      <c r="C2" s="133" t="s">
        <v>17</v>
      </c>
      <c r="D2" s="133"/>
      <c r="E2" s="133"/>
      <c r="F2" s="133"/>
      <c r="G2" s="133"/>
      <c r="H2" s="133"/>
      <c r="I2" s="133"/>
      <c r="J2" s="133"/>
      <c r="K2" s="94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</row>
    <row r="3" spans="1:28" hidden="1" x14ac:dyDescent="0.25"/>
    <row r="4" spans="1:28" x14ac:dyDescent="0.25">
      <c r="A4" s="133" t="s">
        <v>135</v>
      </c>
      <c r="B4" s="133"/>
      <c r="C4" s="133"/>
      <c r="D4" s="133"/>
      <c r="E4" s="133"/>
      <c r="F4" s="133"/>
      <c r="G4" s="133"/>
      <c r="H4" s="133"/>
      <c r="I4" s="133"/>
      <c r="J4" s="133"/>
    </row>
    <row r="5" spans="1:28" ht="46.5" customHeight="1" x14ac:dyDescent="0.25">
      <c r="A5" s="137" t="s">
        <v>134</v>
      </c>
      <c r="B5" s="137"/>
      <c r="C5" s="137"/>
      <c r="D5" s="137"/>
      <c r="E5" s="137"/>
      <c r="F5" s="137"/>
      <c r="G5" s="137"/>
      <c r="H5" s="137"/>
      <c r="I5" s="137"/>
      <c r="J5" s="137"/>
      <c r="K5" s="95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52"/>
      <c r="Y5" s="52"/>
      <c r="Z5" s="52"/>
      <c r="AA5" s="52"/>
      <c r="AB5" s="52"/>
    </row>
    <row r="6" spans="1:28" x14ac:dyDescent="0.25">
      <c r="A6" s="138" t="s">
        <v>127</v>
      </c>
      <c r="B6" s="138"/>
      <c r="C6" s="138"/>
      <c r="D6" s="138"/>
      <c r="E6" s="138"/>
      <c r="F6" s="138"/>
      <c r="G6" s="138"/>
      <c r="H6" s="138"/>
      <c r="I6" s="138"/>
      <c r="J6" s="138"/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2"/>
      <c r="Y6" s="52"/>
      <c r="Z6" s="52"/>
      <c r="AA6" s="52"/>
      <c r="AB6" s="52"/>
    </row>
    <row r="7" spans="1:28" x14ac:dyDescent="0.25">
      <c r="A7" s="103"/>
      <c r="B7" s="103"/>
      <c r="C7" s="103"/>
      <c r="D7" s="103"/>
      <c r="E7" s="103"/>
      <c r="F7" s="103"/>
      <c r="G7" s="139" t="s">
        <v>128</v>
      </c>
      <c r="H7" s="139"/>
      <c r="I7" s="139"/>
      <c r="J7" s="139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  <c r="X7" s="52"/>
      <c r="Y7" s="52"/>
      <c r="Z7" s="52"/>
      <c r="AA7" s="52"/>
      <c r="AB7" s="52"/>
    </row>
    <row r="8" spans="1:28" x14ac:dyDescent="0.25">
      <c r="A8" s="136" t="s">
        <v>0</v>
      </c>
      <c r="B8" s="136" t="s">
        <v>1</v>
      </c>
      <c r="C8" s="136" t="s">
        <v>2</v>
      </c>
      <c r="D8" s="136" t="s">
        <v>3</v>
      </c>
      <c r="E8" s="136" t="s">
        <v>129</v>
      </c>
      <c r="F8" s="136"/>
      <c r="G8" s="136"/>
      <c r="H8" s="136"/>
      <c r="I8" s="146" t="s">
        <v>136</v>
      </c>
      <c r="J8" s="136" t="s">
        <v>8</v>
      </c>
      <c r="K8" s="34"/>
      <c r="L8" s="34">
        <f>1882*12+5646</f>
        <v>28230</v>
      </c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</row>
    <row r="9" spans="1:28" ht="37.5" customHeight="1" x14ac:dyDescent="0.25">
      <c r="A9" s="136"/>
      <c r="B9" s="136"/>
      <c r="C9" s="136"/>
      <c r="D9" s="136"/>
      <c r="E9" s="148" t="s">
        <v>5</v>
      </c>
      <c r="F9" s="149"/>
      <c r="G9" s="148" t="s">
        <v>6</v>
      </c>
      <c r="H9" s="149"/>
      <c r="I9" s="147"/>
      <c r="J9" s="136"/>
      <c r="K9" s="34"/>
      <c r="L9" s="34" t="e">
        <f>+L8+#REF!</f>
        <v>#REF!</v>
      </c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</row>
    <row r="10" spans="1:28" x14ac:dyDescent="0.25">
      <c r="A10" s="78"/>
      <c r="B10" s="78" t="s">
        <v>102</v>
      </c>
      <c r="C10" s="78"/>
      <c r="D10" s="86">
        <f>+D11+D18+D23+D29+D37+D46+D56+D62+D67+D74+D79+D86+D90+D96+D101</f>
        <v>67737000000</v>
      </c>
      <c r="E10" s="86">
        <f>+E11+E18+E23+E29+E37+E46+E56+E62+E67+E74+E79+E86+E90+E96+E101</f>
        <v>14589</v>
      </c>
      <c r="F10" s="86">
        <f>+F11+F18+F23+F29+F37+F46+F56+F62+F67+F74+F79+F86+F90+F96+F101</f>
        <v>3839997345</v>
      </c>
      <c r="G10" s="86">
        <f>+G11+G18+G23+G29+G37+G46+G56+G62+G67+G74+G79+G86+G90+G101</f>
        <v>28230</v>
      </c>
      <c r="H10" s="86">
        <f>+H11+H18+H23+H29+H37+H46+H56+H62+H67+H74+H79+H86+H90+H96+H101</f>
        <v>40530979752</v>
      </c>
      <c r="I10" s="86"/>
      <c r="J10" s="86" t="s">
        <v>130</v>
      </c>
      <c r="K10" s="96"/>
      <c r="L10" s="73">
        <f>+G10+E10</f>
        <v>42819</v>
      </c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</row>
    <row r="11" spans="1:28" s="48" customFormat="1" x14ac:dyDescent="0.25">
      <c r="A11" s="45" t="s">
        <v>9</v>
      </c>
      <c r="B11" s="46" t="s">
        <v>37</v>
      </c>
      <c r="C11" s="45"/>
      <c r="D11" s="87">
        <f>+D12+D14</f>
        <v>4800000000</v>
      </c>
      <c r="E11" s="87">
        <f t="shared" ref="E11:J11" si="0">+E12+E14</f>
        <v>885</v>
      </c>
      <c r="F11" s="87">
        <f t="shared" si="0"/>
        <v>1199999115</v>
      </c>
      <c r="G11" s="87">
        <f t="shared" si="0"/>
        <v>1882</v>
      </c>
      <c r="H11" s="87">
        <f t="shared" si="0"/>
        <v>3599998118</v>
      </c>
      <c r="I11" s="87"/>
      <c r="J11" s="87">
        <f t="shared" si="0"/>
        <v>0</v>
      </c>
      <c r="K11" s="97"/>
      <c r="L11" s="73">
        <f t="shared" ref="L11:L23" si="1">+D11-E11-F11-G11-H11</f>
        <v>0</v>
      </c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</row>
    <row r="12" spans="1:28" s="59" customFormat="1" ht="25.5" customHeight="1" x14ac:dyDescent="0.25">
      <c r="A12" s="54" t="s">
        <v>35</v>
      </c>
      <c r="B12" s="55" t="s">
        <v>94</v>
      </c>
      <c r="C12" s="105"/>
      <c r="D12" s="88">
        <f>+SUM(D13:D13)</f>
        <v>1200000000</v>
      </c>
      <c r="E12" s="88">
        <f>+SUM(E13:E13)</f>
        <v>885</v>
      </c>
      <c r="F12" s="88">
        <f>+SUM(F13:F13)</f>
        <v>1199999115</v>
      </c>
      <c r="G12" s="88">
        <f>+SUM(G13:G13)</f>
        <v>0</v>
      </c>
      <c r="H12" s="88">
        <f>+SUM(H13:H13)</f>
        <v>0</v>
      </c>
      <c r="I12" s="140" t="s">
        <v>137</v>
      </c>
      <c r="J12" s="89"/>
      <c r="K12" s="98"/>
      <c r="L12" s="73">
        <f t="shared" si="1"/>
        <v>0</v>
      </c>
      <c r="M12" s="57"/>
      <c r="N12" s="57"/>
      <c r="O12" s="57"/>
      <c r="P12" s="57"/>
      <c r="Q12" s="57"/>
      <c r="R12" s="57"/>
      <c r="S12" s="57"/>
      <c r="T12" s="57"/>
      <c r="U12" s="57"/>
      <c r="V12" s="58"/>
      <c r="W12" s="56"/>
      <c r="X12" s="59">
        <v>1882000000</v>
      </c>
      <c r="Y12" s="59">
        <f>+G12-X12</f>
        <v>-1882000000</v>
      </c>
    </row>
    <row r="13" spans="1:28" s="66" customFormat="1" ht="25.5" customHeight="1" x14ac:dyDescent="0.25">
      <c r="A13" s="60">
        <v>1</v>
      </c>
      <c r="B13" s="61" t="s">
        <v>38</v>
      </c>
      <c r="C13" s="60" t="s">
        <v>120</v>
      </c>
      <c r="D13" s="85">
        <v>1200000000</v>
      </c>
      <c r="E13" s="85">
        <v>885</v>
      </c>
      <c r="F13" s="85">
        <f>+D13-E13</f>
        <v>1199999115</v>
      </c>
      <c r="G13" s="85"/>
      <c r="H13" s="85"/>
      <c r="I13" s="141"/>
      <c r="J13" s="90"/>
      <c r="K13" s="99">
        <f>+A13+A17+A22+A25+A28+A32+A36+A42+A45+A51+A55+A58+A61+A66+A70+A73+A78+A81+A85+A89+A95+A100+A105</f>
        <v>58</v>
      </c>
      <c r="L13" s="73">
        <f t="shared" si="1"/>
        <v>0</v>
      </c>
      <c r="M13" s="62">
        <f>+H13+G13+F13+E13</f>
        <v>1200000000</v>
      </c>
      <c r="N13" s="62">
        <f>+G13+E13</f>
        <v>885</v>
      </c>
      <c r="O13" s="62">
        <f>+F13+H13</f>
        <v>1199999115</v>
      </c>
      <c r="P13" s="62"/>
      <c r="Q13" s="62"/>
      <c r="R13" s="62"/>
      <c r="S13" s="62"/>
      <c r="T13" s="62">
        <f>+H13+G13+F13+E13</f>
        <v>1200000000</v>
      </c>
      <c r="U13" s="62">
        <f>+D13-V13</f>
        <v>1080000000</v>
      </c>
      <c r="V13" s="63">
        <f>+D13*0.1</f>
        <v>120000000</v>
      </c>
      <c r="W13" s="62">
        <f>+E13+G13</f>
        <v>885</v>
      </c>
      <c r="X13" s="64">
        <f>+G13+E13</f>
        <v>885</v>
      </c>
      <c r="Y13" s="65">
        <f>+Y12/7</f>
        <v>-268857142.85714287</v>
      </c>
    </row>
    <row r="14" spans="1:28" s="59" customFormat="1" ht="25.5" customHeight="1" x14ac:dyDescent="0.25">
      <c r="A14" s="54" t="s">
        <v>36</v>
      </c>
      <c r="B14" s="55" t="s">
        <v>95</v>
      </c>
      <c r="C14" s="105"/>
      <c r="D14" s="88">
        <f>+SUM(D15:D17)</f>
        <v>3600000000</v>
      </c>
      <c r="E14" s="88">
        <f t="shared" ref="E14:H14" si="2">+SUM(E15:E17)</f>
        <v>0</v>
      </c>
      <c r="F14" s="88">
        <f t="shared" si="2"/>
        <v>0</v>
      </c>
      <c r="G14" s="88">
        <f t="shared" si="2"/>
        <v>1882</v>
      </c>
      <c r="H14" s="88">
        <f t="shared" si="2"/>
        <v>3599998118</v>
      </c>
      <c r="I14" s="141"/>
      <c r="J14" s="89"/>
      <c r="K14" s="98"/>
      <c r="L14" s="73">
        <f t="shared" si="1"/>
        <v>0</v>
      </c>
      <c r="M14" s="57">
        <f>+H14+G14+F14+E14</f>
        <v>3600000000</v>
      </c>
      <c r="N14" s="57">
        <f>+G14+E14</f>
        <v>1882</v>
      </c>
      <c r="O14" s="57">
        <f>+F14+H14</f>
        <v>3599998118</v>
      </c>
      <c r="P14" s="57"/>
      <c r="Q14" s="57"/>
      <c r="R14" s="57"/>
      <c r="S14" s="57"/>
      <c r="T14" s="57">
        <f>+H14+G14+F14+E14</f>
        <v>3600000000</v>
      </c>
      <c r="U14" s="57">
        <f>+D14-V14</f>
        <v>3240000000</v>
      </c>
      <c r="V14" s="58">
        <f>+D14*0.1</f>
        <v>360000000</v>
      </c>
      <c r="W14" s="56"/>
    </row>
    <row r="15" spans="1:28" s="70" customFormat="1" ht="25.5" customHeight="1" x14ac:dyDescent="0.25">
      <c r="A15" s="67">
        <v>1</v>
      </c>
      <c r="B15" s="68" t="s">
        <v>38</v>
      </c>
      <c r="C15" s="60" t="s">
        <v>120</v>
      </c>
      <c r="D15" s="85">
        <v>1200000000</v>
      </c>
      <c r="E15" s="85"/>
      <c r="F15" s="85"/>
      <c r="G15" s="85">
        <v>650</v>
      </c>
      <c r="H15" s="85">
        <f t="shared" ref="H15:H17" si="3">+D15-E15-F15-G15</f>
        <v>1199999350</v>
      </c>
      <c r="I15" s="141"/>
      <c r="J15" s="91"/>
      <c r="K15" s="100"/>
      <c r="L15" s="73">
        <f t="shared" si="1"/>
        <v>0</v>
      </c>
      <c r="M15" s="62">
        <f>+H15+G15+F15+E15</f>
        <v>1200000000</v>
      </c>
      <c r="N15" s="62">
        <f>+G15+E15</f>
        <v>650</v>
      </c>
      <c r="O15" s="62">
        <f>+F15+H15</f>
        <v>1199999350</v>
      </c>
      <c r="P15" s="62"/>
      <c r="Q15" s="62"/>
      <c r="R15" s="62"/>
      <c r="S15" s="62"/>
      <c r="T15" s="62">
        <f>+H15+G15+F15+E15</f>
        <v>1200000000</v>
      </c>
      <c r="U15" s="62">
        <f>+D15-V15</f>
        <v>1080000000</v>
      </c>
      <c r="V15" s="63">
        <f>+D15*0.1</f>
        <v>120000000</v>
      </c>
      <c r="W15" s="69"/>
    </row>
    <row r="16" spans="1:28" s="70" customFormat="1" ht="25.5" customHeight="1" x14ac:dyDescent="0.25">
      <c r="A16" s="67">
        <v>2</v>
      </c>
      <c r="B16" s="68" t="s">
        <v>39</v>
      </c>
      <c r="C16" s="60" t="s">
        <v>120</v>
      </c>
      <c r="D16" s="85">
        <v>1200000000</v>
      </c>
      <c r="E16" s="85"/>
      <c r="F16" s="85"/>
      <c r="G16" s="85">
        <v>620</v>
      </c>
      <c r="H16" s="85">
        <f t="shared" si="3"/>
        <v>1199999380</v>
      </c>
      <c r="I16" s="141"/>
      <c r="J16" s="91"/>
      <c r="K16" s="100"/>
      <c r="L16" s="73">
        <f t="shared" si="1"/>
        <v>0</v>
      </c>
      <c r="M16" s="62">
        <f>+H16+G16+F16+E16</f>
        <v>1200000000</v>
      </c>
      <c r="N16" s="62">
        <f>+G16+E16</f>
        <v>620</v>
      </c>
      <c r="O16" s="62">
        <f>+F16+H16</f>
        <v>1199999380</v>
      </c>
      <c r="P16" s="62"/>
      <c r="Q16" s="62"/>
      <c r="R16" s="62"/>
      <c r="S16" s="62"/>
      <c r="T16" s="62">
        <f>+H16+G16+F16+E16</f>
        <v>1200000000</v>
      </c>
      <c r="U16" s="62">
        <f>+D16-V16</f>
        <v>1080000000</v>
      </c>
      <c r="V16" s="63">
        <f>+D16*0.1</f>
        <v>120000000</v>
      </c>
      <c r="W16" s="69"/>
    </row>
    <row r="17" spans="1:23" s="70" customFormat="1" ht="25.5" customHeight="1" x14ac:dyDescent="0.25">
      <c r="A17" s="67">
        <v>3</v>
      </c>
      <c r="B17" s="68" t="s">
        <v>40</v>
      </c>
      <c r="C17" s="60" t="s">
        <v>120</v>
      </c>
      <c r="D17" s="85">
        <v>1200000000</v>
      </c>
      <c r="E17" s="85"/>
      <c r="F17" s="85"/>
      <c r="G17" s="85">
        <v>612</v>
      </c>
      <c r="H17" s="85">
        <f t="shared" si="3"/>
        <v>1199999388</v>
      </c>
      <c r="I17" s="142"/>
      <c r="J17" s="91"/>
      <c r="K17" s="100"/>
      <c r="L17" s="73">
        <f t="shared" si="1"/>
        <v>0</v>
      </c>
      <c r="M17" s="62">
        <f>+H17+G17+F17+E17</f>
        <v>1200000000</v>
      </c>
      <c r="N17" s="62">
        <f>+G17+E17</f>
        <v>612</v>
      </c>
      <c r="O17" s="62">
        <f>+F17+H17</f>
        <v>1199999388</v>
      </c>
      <c r="P17" s="62"/>
      <c r="Q17" s="62"/>
      <c r="R17" s="62"/>
      <c r="S17" s="62"/>
      <c r="T17" s="62">
        <f>+H17+G17+F17+E17</f>
        <v>1200000000</v>
      </c>
      <c r="U17" s="62">
        <f>+D17-V17</f>
        <v>1080000000</v>
      </c>
      <c r="V17" s="63">
        <f>+D17*0.1</f>
        <v>120000000</v>
      </c>
      <c r="W17" s="69"/>
    </row>
    <row r="18" spans="1:23" s="48" customFormat="1" ht="25.5" customHeight="1" x14ac:dyDescent="0.25">
      <c r="A18" s="45" t="s">
        <v>10</v>
      </c>
      <c r="B18" s="46" t="s">
        <v>45</v>
      </c>
      <c r="C18" s="45"/>
      <c r="D18" s="87">
        <f>+D19</f>
        <v>3200000000</v>
      </c>
      <c r="E18" s="87">
        <f t="shared" ref="E18:H18" si="4">+E19</f>
        <v>885</v>
      </c>
      <c r="F18" s="87">
        <f t="shared" si="4"/>
        <v>0</v>
      </c>
      <c r="G18" s="87">
        <f t="shared" si="4"/>
        <v>1882</v>
      </c>
      <c r="H18" s="87">
        <f t="shared" si="4"/>
        <v>433000000</v>
      </c>
      <c r="I18" s="87"/>
      <c r="J18" s="92"/>
      <c r="K18" s="101"/>
      <c r="L18" s="73">
        <f t="shared" si="1"/>
        <v>2766997233</v>
      </c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</row>
    <row r="19" spans="1:23" s="59" customFormat="1" ht="25.5" customHeight="1" x14ac:dyDescent="0.25">
      <c r="A19" s="54" t="s">
        <v>35</v>
      </c>
      <c r="B19" s="55" t="s">
        <v>94</v>
      </c>
      <c r="C19" s="105"/>
      <c r="D19" s="88">
        <f>SUM(D20:D22)</f>
        <v>3200000000</v>
      </c>
      <c r="E19" s="88">
        <f t="shared" ref="E19:H19" si="5">SUM(E20:E22)</f>
        <v>885</v>
      </c>
      <c r="F19" s="88">
        <f t="shared" si="5"/>
        <v>0</v>
      </c>
      <c r="G19" s="88">
        <f t="shared" si="5"/>
        <v>1882</v>
      </c>
      <c r="H19" s="88">
        <f t="shared" si="5"/>
        <v>433000000</v>
      </c>
      <c r="I19" s="140" t="s">
        <v>150</v>
      </c>
      <c r="J19" s="89"/>
      <c r="K19" s="98"/>
      <c r="L19" s="73">
        <f t="shared" si="1"/>
        <v>2766997233</v>
      </c>
      <c r="M19" s="57"/>
      <c r="N19" s="57"/>
      <c r="O19" s="57"/>
      <c r="P19" s="57"/>
      <c r="Q19" s="57"/>
      <c r="R19" s="57"/>
      <c r="S19" s="57"/>
      <c r="T19" s="57"/>
      <c r="U19" s="57"/>
      <c r="V19" s="58"/>
      <c r="W19" s="56"/>
    </row>
    <row r="20" spans="1:23" s="70" customFormat="1" ht="31.5" customHeight="1" x14ac:dyDescent="0.25">
      <c r="A20" s="67">
        <v>1</v>
      </c>
      <c r="B20" s="68" t="s">
        <v>41</v>
      </c>
      <c r="C20" s="60" t="s">
        <v>42</v>
      </c>
      <c r="D20" s="85">
        <v>1150000000</v>
      </c>
      <c r="E20" s="85">
        <v>330</v>
      </c>
      <c r="F20" s="85">
        <v>0</v>
      </c>
      <c r="G20" s="85">
        <v>705</v>
      </c>
      <c r="H20" s="85">
        <v>115000000</v>
      </c>
      <c r="I20" s="141"/>
      <c r="J20" s="91"/>
      <c r="K20" s="100"/>
      <c r="L20" s="73">
        <f t="shared" si="1"/>
        <v>1034998965</v>
      </c>
      <c r="M20" s="62"/>
      <c r="N20" s="62">
        <f>2767+276.7</f>
        <v>3043.7</v>
      </c>
      <c r="O20" s="62"/>
      <c r="P20" s="62"/>
      <c r="Q20" s="62"/>
      <c r="R20" s="62"/>
      <c r="S20" s="62"/>
      <c r="T20" s="62"/>
      <c r="U20" s="62"/>
      <c r="V20" s="63"/>
      <c r="W20" s="69"/>
    </row>
    <row r="21" spans="1:23" s="70" customFormat="1" ht="33.75" customHeight="1" x14ac:dyDescent="0.25">
      <c r="A21" s="67">
        <v>2</v>
      </c>
      <c r="B21" s="68" t="s">
        <v>43</v>
      </c>
      <c r="C21" s="60" t="s">
        <v>42</v>
      </c>
      <c r="D21" s="85">
        <v>1150000000</v>
      </c>
      <c r="E21" s="85">
        <v>330</v>
      </c>
      <c r="F21" s="85">
        <v>0</v>
      </c>
      <c r="G21" s="85">
        <v>705</v>
      </c>
      <c r="H21" s="85">
        <v>115000000</v>
      </c>
      <c r="I21" s="141"/>
      <c r="J21" s="91"/>
      <c r="K21" s="100"/>
      <c r="L21" s="73">
        <f t="shared" si="1"/>
        <v>1034998965</v>
      </c>
      <c r="M21" s="62"/>
      <c r="N21" s="62">
        <f>775-697</f>
        <v>78</v>
      </c>
      <c r="O21" s="62"/>
      <c r="P21" s="62"/>
      <c r="Q21" s="62"/>
      <c r="R21" s="62"/>
      <c r="S21" s="62"/>
      <c r="T21" s="62"/>
      <c r="U21" s="62"/>
      <c r="V21" s="63"/>
      <c r="W21" s="69"/>
    </row>
    <row r="22" spans="1:23" s="70" customFormat="1" ht="30.75" customHeight="1" x14ac:dyDescent="0.25">
      <c r="A22" s="67">
        <v>3</v>
      </c>
      <c r="B22" s="68" t="s">
        <v>44</v>
      </c>
      <c r="C22" s="60" t="s">
        <v>42</v>
      </c>
      <c r="D22" s="85">
        <v>900000000</v>
      </c>
      <c r="E22" s="85">
        <v>225</v>
      </c>
      <c r="F22" s="85">
        <v>0</v>
      </c>
      <c r="G22" s="85">
        <v>472</v>
      </c>
      <c r="H22" s="85">
        <f>113000000+90000000</f>
        <v>203000000</v>
      </c>
      <c r="I22" s="142"/>
      <c r="J22" s="91"/>
      <c r="K22" s="100"/>
      <c r="L22" s="73">
        <f t="shared" si="1"/>
        <v>696999303</v>
      </c>
      <c r="M22" s="62"/>
      <c r="N22" s="62">
        <f>2880-2767</f>
        <v>113</v>
      </c>
      <c r="O22" s="62"/>
      <c r="P22" s="62"/>
      <c r="Q22" s="62"/>
      <c r="R22" s="62"/>
      <c r="S22" s="62"/>
      <c r="T22" s="62"/>
      <c r="U22" s="62"/>
      <c r="V22" s="63"/>
      <c r="W22" s="69"/>
    </row>
    <row r="23" spans="1:23" s="48" customFormat="1" ht="25.5" customHeight="1" x14ac:dyDescent="0.25">
      <c r="A23" s="45" t="s">
        <v>46</v>
      </c>
      <c r="B23" s="46" t="s">
        <v>47</v>
      </c>
      <c r="C23" s="45"/>
      <c r="D23" s="87">
        <f>+D24+D26</f>
        <v>6000000000</v>
      </c>
      <c r="E23" s="87">
        <f t="shared" ref="E23:H23" si="6">+E24+E26</f>
        <v>885</v>
      </c>
      <c r="F23" s="87">
        <f t="shared" si="6"/>
        <v>0</v>
      </c>
      <c r="G23" s="87">
        <f t="shared" si="6"/>
        <v>1882</v>
      </c>
      <c r="H23" s="87">
        <f t="shared" si="6"/>
        <v>5999997233</v>
      </c>
      <c r="I23" s="87"/>
      <c r="J23" s="92"/>
      <c r="K23" s="101"/>
      <c r="L23" s="73">
        <f t="shared" si="1"/>
        <v>0</v>
      </c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</row>
    <row r="24" spans="1:23" s="59" customFormat="1" ht="25.5" customHeight="1" x14ac:dyDescent="0.25">
      <c r="A24" s="54" t="s">
        <v>35</v>
      </c>
      <c r="B24" s="55" t="s">
        <v>94</v>
      </c>
      <c r="C24" s="105"/>
      <c r="D24" s="88">
        <f>SUM(D25:D25)</f>
        <v>2500000000</v>
      </c>
      <c r="E24" s="88">
        <f>SUM(E25:E25)</f>
        <v>885</v>
      </c>
      <c r="F24" s="88">
        <f>SUM(F25:F25)</f>
        <v>0</v>
      </c>
      <c r="G24" s="88">
        <f>SUM(G25:G25)</f>
        <v>0</v>
      </c>
      <c r="H24" s="88">
        <f>SUM(H25:H25)</f>
        <v>2499999115</v>
      </c>
      <c r="I24" s="140" t="s">
        <v>149</v>
      </c>
      <c r="J24" s="89"/>
      <c r="K24" s="98"/>
      <c r="L24" s="74"/>
      <c r="M24" s="57"/>
      <c r="N24" s="57"/>
      <c r="O24" s="57"/>
      <c r="P24" s="57"/>
      <c r="Q24" s="57"/>
      <c r="R24" s="57"/>
      <c r="S24" s="57"/>
      <c r="T24" s="57"/>
      <c r="U24" s="57"/>
      <c r="V24" s="58"/>
      <c r="W24" s="56"/>
    </row>
    <row r="25" spans="1:23" s="70" customFormat="1" ht="29.25" customHeight="1" x14ac:dyDescent="0.25">
      <c r="A25" s="67">
        <v>1</v>
      </c>
      <c r="B25" s="68" t="s">
        <v>48</v>
      </c>
      <c r="C25" s="60" t="s">
        <v>97</v>
      </c>
      <c r="D25" s="85">
        <v>2500000000</v>
      </c>
      <c r="E25" s="85">
        <v>885</v>
      </c>
      <c r="F25" s="85">
        <v>0</v>
      </c>
      <c r="G25" s="85"/>
      <c r="H25" s="85">
        <f>+D25-E25</f>
        <v>2499999115</v>
      </c>
      <c r="I25" s="141"/>
      <c r="J25" s="91"/>
      <c r="K25" s="100"/>
      <c r="L25" s="73">
        <f t="shared" ref="L25:L43" si="7">+D25-E25-F25-G25-H25</f>
        <v>0</v>
      </c>
      <c r="M25" s="62"/>
      <c r="N25" s="62"/>
      <c r="O25" s="62"/>
      <c r="P25" s="62"/>
      <c r="Q25" s="62"/>
      <c r="R25" s="62"/>
      <c r="S25" s="62"/>
      <c r="T25" s="62"/>
      <c r="U25" s="62"/>
      <c r="V25" s="63"/>
      <c r="W25" s="69"/>
    </row>
    <row r="26" spans="1:23" s="59" customFormat="1" ht="25.5" customHeight="1" x14ac:dyDescent="0.25">
      <c r="A26" s="54" t="s">
        <v>36</v>
      </c>
      <c r="B26" s="55" t="s">
        <v>95</v>
      </c>
      <c r="C26" s="105"/>
      <c r="D26" s="88">
        <f>+SUM(D27:D28)</f>
        <v>3500000000</v>
      </c>
      <c r="E26" s="88">
        <f t="shared" ref="E26:H26" si="8">+SUM(E27:E28)</f>
        <v>0</v>
      </c>
      <c r="F26" s="88">
        <f t="shared" si="8"/>
        <v>0</v>
      </c>
      <c r="G26" s="88">
        <f t="shared" si="8"/>
        <v>1882</v>
      </c>
      <c r="H26" s="88">
        <f t="shared" si="8"/>
        <v>3499998118</v>
      </c>
      <c r="I26" s="141"/>
      <c r="J26" s="89"/>
      <c r="K26" s="98"/>
      <c r="L26" s="73">
        <f t="shared" si="7"/>
        <v>0</v>
      </c>
      <c r="M26" s="57"/>
      <c r="N26" s="57"/>
      <c r="O26" s="57"/>
      <c r="P26" s="57"/>
      <c r="Q26" s="57"/>
      <c r="R26" s="57"/>
      <c r="S26" s="57"/>
      <c r="T26" s="57"/>
      <c r="U26" s="57"/>
      <c r="V26" s="58"/>
      <c r="W26" s="56"/>
    </row>
    <row r="27" spans="1:23" s="70" customFormat="1" ht="33.75" customHeight="1" x14ac:dyDescent="0.25">
      <c r="A27" s="67">
        <v>1</v>
      </c>
      <c r="B27" s="68" t="s">
        <v>121</v>
      </c>
      <c r="C27" s="60" t="s">
        <v>97</v>
      </c>
      <c r="D27" s="85">
        <v>2000000000</v>
      </c>
      <c r="E27" s="85"/>
      <c r="F27" s="85"/>
      <c r="G27" s="85">
        <v>1032</v>
      </c>
      <c r="H27" s="85">
        <f>+D27-G27</f>
        <v>1999998968</v>
      </c>
      <c r="I27" s="141"/>
      <c r="J27" s="91"/>
      <c r="K27" s="100"/>
      <c r="L27" s="73">
        <f t="shared" si="7"/>
        <v>0</v>
      </c>
      <c r="M27" s="62">
        <f>1882-850</f>
        <v>1032</v>
      </c>
      <c r="N27" s="62"/>
      <c r="O27" s="62"/>
      <c r="P27" s="62"/>
      <c r="Q27" s="62"/>
      <c r="R27" s="62"/>
      <c r="S27" s="62"/>
      <c r="T27" s="62"/>
      <c r="U27" s="62"/>
      <c r="V27" s="63"/>
      <c r="W27" s="69"/>
    </row>
    <row r="28" spans="1:23" s="70" customFormat="1" ht="32.25" customHeight="1" x14ac:dyDescent="0.25">
      <c r="A28" s="67">
        <v>2</v>
      </c>
      <c r="B28" s="68" t="s">
        <v>49</v>
      </c>
      <c r="C28" s="60" t="s">
        <v>97</v>
      </c>
      <c r="D28" s="85">
        <v>1500000000</v>
      </c>
      <c r="E28" s="85"/>
      <c r="F28" s="85"/>
      <c r="G28" s="85">
        <v>850</v>
      </c>
      <c r="H28" s="85">
        <f>+D28-G28</f>
        <v>1499999150</v>
      </c>
      <c r="I28" s="142"/>
      <c r="J28" s="91"/>
      <c r="K28" s="100"/>
      <c r="L28" s="73">
        <f t="shared" si="7"/>
        <v>0</v>
      </c>
      <c r="M28" s="62"/>
      <c r="N28" s="62"/>
      <c r="O28" s="62"/>
      <c r="P28" s="62"/>
      <c r="Q28" s="62"/>
      <c r="R28" s="62"/>
      <c r="S28" s="62"/>
      <c r="T28" s="62"/>
      <c r="U28" s="62"/>
      <c r="V28" s="63"/>
      <c r="W28" s="69"/>
    </row>
    <row r="29" spans="1:23" s="48" customFormat="1" ht="25.5" customHeight="1" x14ac:dyDescent="0.25">
      <c r="A29" s="45" t="s">
        <v>50</v>
      </c>
      <c r="B29" s="46" t="s">
        <v>51</v>
      </c>
      <c r="C29" s="45"/>
      <c r="D29" s="87">
        <f>+D30+D33</f>
        <v>3167000000</v>
      </c>
      <c r="E29" s="87">
        <f t="shared" ref="E29:H29" si="9">+E30+E33</f>
        <v>885</v>
      </c>
      <c r="F29" s="87">
        <f t="shared" si="9"/>
        <v>0</v>
      </c>
      <c r="G29" s="87">
        <f t="shared" si="9"/>
        <v>1882</v>
      </c>
      <c r="H29" s="87">
        <f t="shared" si="9"/>
        <v>3166997233</v>
      </c>
      <c r="I29" s="87"/>
      <c r="J29" s="92"/>
      <c r="K29" s="101"/>
      <c r="L29" s="73">
        <f t="shared" si="7"/>
        <v>0</v>
      </c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</row>
    <row r="30" spans="1:23" s="59" customFormat="1" ht="25.5" customHeight="1" x14ac:dyDescent="0.25">
      <c r="A30" s="54" t="s">
        <v>35</v>
      </c>
      <c r="B30" s="55" t="s">
        <v>94</v>
      </c>
      <c r="C30" s="105"/>
      <c r="D30" s="88">
        <f>+SUM(D31:D32)</f>
        <v>1085000000</v>
      </c>
      <c r="E30" s="88">
        <f t="shared" ref="E30:H30" si="10">+SUM(E31:E32)</f>
        <v>885</v>
      </c>
      <c r="F30" s="88">
        <f t="shared" si="10"/>
        <v>0</v>
      </c>
      <c r="G30" s="88">
        <f t="shared" si="10"/>
        <v>0</v>
      </c>
      <c r="H30" s="88">
        <f t="shared" si="10"/>
        <v>1084999115</v>
      </c>
      <c r="I30" s="140" t="s">
        <v>148</v>
      </c>
      <c r="J30" s="89"/>
      <c r="K30" s="98"/>
      <c r="L30" s="73">
        <f t="shared" si="7"/>
        <v>0</v>
      </c>
      <c r="M30" s="57"/>
      <c r="N30" s="57"/>
      <c r="O30" s="57"/>
      <c r="P30" s="57"/>
      <c r="Q30" s="57"/>
      <c r="R30" s="57"/>
      <c r="S30" s="57"/>
      <c r="T30" s="57"/>
      <c r="U30" s="57"/>
      <c r="V30" s="58"/>
      <c r="W30" s="56"/>
    </row>
    <row r="31" spans="1:23" s="70" customFormat="1" ht="25.5" customHeight="1" x14ac:dyDescent="0.25">
      <c r="A31" s="67">
        <v>1</v>
      </c>
      <c r="B31" s="68" t="s">
        <v>132</v>
      </c>
      <c r="C31" s="60" t="s">
        <v>98</v>
      </c>
      <c r="D31" s="85">
        <v>500000000</v>
      </c>
      <c r="E31" s="85">
        <v>400</v>
      </c>
      <c r="F31" s="85">
        <v>0</v>
      </c>
      <c r="G31" s="85"/>
      <c r="H31" s="85">
        <f>+D31-E31</f>
        <v>499999600</v>
      </c>
      <c r="I31" s="141"/>
      <c r="J31" s="91"/>
      <c r="K31" s="100"/>
      <c r="L31" s="73">
        <f t="shared" si="7"/>
        <v>0</v>
      </c>
      <c r="M31" s="62"/>
      <c r="N31" s="62"/>
      <c r="O31" s="62"/>
      <c r="P31" s="62"/>
      <c r="Q31" s="62"/>
      <c r="R31" s="62"/>
      <c r="S31" s="62"/>
      <c r="T31" s="62"/>
      <c r="U31" s="62"/>
      <c r="V31" s="63"/>
      <c r="W31" s="69"/>
    </row>
    <row r="32" spans="1:23" s="70" customFormat="1" ht="25.5" customHeight="1" x14ac:dyDescent="0.25">
      <c r="A32" s="67">
        <v>2</v>
      </c>
      <c r="B32" s="68" t="s">
        <v>133</v>
      </c>
      <c r="C32" s="60" t="s">
        <v>98</v>
      </c>
      <c r="D32" s="85">
        <v>585000000</v>
      </c>
      <c r="E32" s="85">
        <v>485</v>
      </c>
      <c r="F32" s="85"/>
      <c r="G32" s="85"/>
      <c r="H32" s="85">
        <f>+D32-E32</f>
        <v>584999515</v>
      </c>
      <c r="I32" s="141"/>
      <c r="J32" s="91"/>
      <c r="K32" s="100"/>
      <c r="L32" s="73">
        <f t="shared" si="7"/>
        <v>0</v>
      </c>
      <c r="M32" s="62"/>
      <c r="N32" s="62"/>
      <c r="O32" s="62"/>
      <c r="P32" s="62"/>
      <c r="Q32" s="62"/>
      <c r="R32" s="62"/>
      <c r="S32" s="62"/>
      <c r="T32" s="62"/>
      <c r="U32" s="62"/>
      <c r="V32" s="63"/>
      <c r="W32" s="69"/>
    </row>
    <row r="33" spans="1:25" s="59" customFormat="1" ht="25.5" customHeight="1" x14ac:dyDescent="0.25">
      <c r="A33" s="54" t="s">
        <v>36</v>
      </c>
      <c r="B33" s="55" t="s">
        <v>95</v>
      </c>
      <c r="C33" s="105"/>
      <c r="D33" s="88">
        <f>+SUM(D34:D36)</f>
        <v>2082000000</v>
      </c>
      <c r="E33" s="88">
        <f>+SUM(E34:E36)</f>
        <v>0</v>
      </c>
      <c r="F33" s="88">
        <f>+SUM(F34:F36)</f>
        <v>0</v>
      </c>
      <c r="G33" s="88">
        <f>+SUM(G34:G36)</f>
        <v>1882</v>
      </c>
      <c r="H33" s="88">
        <f>+SUM(H34:H36)</f>
        <v>2081998118</v>
      </c>
      <c r="I33" s="141"/>
      <c r="J33" s="89"/>
      <c r="K33" s="98"/>
      <c r="L33" s="73">
        <f t="shared" si="7"/>
        <v>0</v>
      </c>
      <c r="M33" s="57"/>
      <c r="N33" s="57"/>
      <c r="O33" s="57"/>
      <c r="P33" s="57"/>
      <c r="Q33" s="57"/>
      <c r="R33" s="57"/>
      <c r="S33" s="57"/>
      <c r="T33" s="57"/>
      <c r="U33" s="57"/>
      <c r="V33" s="58"/>
      <c r="W33" s="56"/>
    </row>
    <row r="34" spans="1:25" s="70" customFormat="1" ht="25.5" customHeight="1" x14ac:dyDescent="0.25">
      <c r="A34" s="67">
        <v>1</v>
      </c>
      <c r="B34" s="68" t="s">
        <v>52</v>
      </c>
      <c r="C34" s="60" t="s">
        <v>98</v>
      </c>
      <c r="D34" s="85">
        <v>820000000</v>
      </c>
      <c r="E34" s="85"/>
      <c r="F34" s="85"/>
      <c r="G34" s="85">
        <v>720</v>
      </c>
      <c r="H34" s="85">
        <f>+D34-G34</f>
        <v>819999280</v>
      </c>
      <c r="I34" s="141"/>
      <c r="J34" s="91"/>
      <c r="K34" s="100"/>
      <c r="L34" s="73">
        <f t="shared" si="7"/>
        <v>0</v>
      </c>
      <c r="M34" s="62"/>
      <c r="N34" s="62"/>
      <c r="O34" s="62"/>
      <c r="P34" s="62"/>
      <c r="Q34" s="62"/>
      <c r="R34" s="62"/>
      <c r="S34" s="62"/>
      <c r="T34" s="62"/>
      <c r="U34" s="62"/>
      <c r="V34" s="63"/>
      <c r="W34" s="69"/>
    </row>
    <row r="35" spans="1:25" s="70" customFormat="1" ht="25.5" customHeight="1" x14ac:dyDescent="0.25">
      <c r="A35" s="67">
        <v>2</v>
      </c>
      <c r="B35" s="68" t="s">
        <v>53</v>
      </c>
      <c r="C35" s="60" t="s">
        <v>98</v>
      </c>
      <c r="D35" s="85">
        <v>650000000</v>
      </c>
      <c r="E35" s="85"/>
      <c r="F35" s="85"/>
      <c r="G35" s="85">
        <v>600</v>
      </c>
      <c r="H35" s="85">
        <f t="shared" ref="H35:H36" si="11">+D35-G35</f>
        <v>649999400</v>
      </c>
      <c r="I35" s="141"/>
      <c r="J35" s="91"/>
      <c r="K35" s="100"/>
      <c r="L35" s="73">
        <f t="shared" si="7"/>
        <v>0</v>
      </c>
      <c r="M35" s="62"/>
      <c r="N35" s="62"/>
      <c r="O35" s="62"/>
      <c r="P35" s="62"/>
      <c r="Q35" s="62"/>
      <c r="R35" s="62"/>
      <c r="S35" s="62"/>
      <c r="T35" s="62"/>
      <c r="U35" s="62"/>
      <c r="V35" s="63"/>
      <c r="W35" s="69"/>
    </row>
    <row r="36" spans="1:25" s="70" customFormat="1" ht="25.5" customHeight="1" x14ac:dyDescent="0.25">
      <c r="A36" s="67">
        <v>3</v>
      </c>
      <c r="B36" s="68" t="s">
        <v>54</v>
      </c>
      <c r="C36" s="60" t="s">
        <v>98</v>
      </c>
      <c r="D36" s="85">
        <v>612000000</v>
      </c>
      <c r="E36" s="85"/>
      <c r="F36" s="85"/>
      <c r="G36" s="85">
        <v>562</v>
      </c>
      <c r="H36" s="85">
        <f t="shared" si="11"/>
        <v>611999438</v>
      </c>
      <c r="I36" s="142"/>
      <c r="J36" s="91"/>
      <c r="K36" s="100"/>
      <c r="L36" s="73">
        <f t="shared" si="7"/>
        <v>0</v>
      </c>
      <c r="M36" s="62"/>
      <c r="N36" s="62"/>
      <c r="O36" s="62"/>
      <c r="P36" s="62"/>
      <c r="Q36" s="62"/>
      <c r="R36" s="62"/>
      <c r="S36" s="62"/>
      <c r="T36" s="62"/>
      <c r="U36" s="62"/>
      <c r="V36" s="63"/>
      <c r="W36" s="69"/>
    </row>
    <row r="37" spans="1:25" s="48" customFormat="1" ht="25.5" customHeight="1" x14ac:dyDescent="0.25">
      <c r="A37" s="45" t="s">
        <v>55</v>
      </c>
      <c r="B37" s="46" t="s">
        <v>56</v>
      </c>
      <c r="C37" s="45"/>
      <c r="D37" s="87">
        <f>+D38+D43</f>
        <v>3080000000</v>
      </c>
      <c r="E37" s="87">
        <f t="shared" ref="E37:H37" si="12">+E38+E43</f>
        <v>885</v>
      </c>
      <c r="F37" s="87">
        <f t="shared" si="12"/>
        <v>0</v>
      </c>
      <c r="G37" s="87">
        <f t="shared" si="12"/>
        <v>1882</v>
      </c>
      <c r="H37" s="87">
        <f t="shared" si="12"/>
        <v>3079997233</v>
      </c>
      <c r="I37" s="87"/>
      <c r="J37" s="92"/>
      <c r="K37" s="101"/>
      <c r="L37" s="73">
        <f t="shared" si="7"/>
        <v>0</v>
      </c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</row>
    <row r="38" spans="1:25" s="59" customFormat="1" ht="25.5" customHeight="1" x14ac:dyDescent="0.25">
      <c r="A38" s="54" t="s">
        <v>35</v>
      </c>
      <c r="B38" s="55" t="s">
        <v>94</v>
      </c>
      <c r="C38" s="60" t="s">
        <v>99</v>
      </c>
      <c r="D38" s="88">
        <f>+SUM(D39:D42)</f>
        <v>1980000000</v>
      </c>
      <c r="E38" s="88">
        <f>+SUM(E39:E42)</f>
        <v>885</v>
      </c>
      <c r="F38" s="88">
        <f t="shared" ref="F38:H38" si="13">+SUM(F39:F42)</f>
        <v>0</v>
      </c>
      <c r="G38" s="88">
        <f t="shared" si="13"/>
        <v>882</v>
      </c>
      <c r="H38" s="88">
        <f t="shared" si="13"/>
        <v>1979998233</v>
      </c>
      <c r="I38" s="140" t="s">
        <v>147</v>
      </c>
      <c r="J38" s="89"/>
      <c r="K38" s="98"/>
      <c r="L38" s="73">
        <f t="shared" si="7"/>
        <v>0</v>
      </c>
      <c r="M38" s="57"/>
      <c r="N38" s="57"/>
      <c r="O38" s="57"/>
      <c r="P38" s="57"/>
      <c r="Q38" s="57"/>
      <c r="R38" s="57"/>
      <c r="S38" s="57"/>
      <c r="T38" s="57"/>
      <c r="U38" s="57"/>
      <c r="V38" s="58"/>
      <c r="W38" s="56"/>
    </row>
    <row r="39" spans="1:25" s="70" customFormat="1" ht="25.5" customHeight="1" x14ac:dyDescent="0.25">
      <c r="A39" s="67">
        <v>1</v>
      </c>
      <c r="B39" s="68" t="s">
        <v>83</v>
      </c>
      <c r="C39" s="60" t="s">
        <v>99</v>
      </c>
      <c r="D39" s="85">
        <v>550000000</v>
      </c>
      <c r="E39" s="85">
        <v>150</v>
      </c>
      <c r="F39" s="85"/>
      <c r="G39" s="85">
        <v>350</v>
      </c>
      <c r="H39" s="85">
        <f>+D39-E39-G39</f>
        <v>549999500</v>
      </c>
      <c r="I39" s="141"/>
      <c r="J39" s="91"/>
      <c r="K39" s="100"/>
      <c r="L39" s="73">
        <f t="shared" si="7"/>
        <v>0</v>
      </c>
      <c r="M39" s="62"/>
      <c r="N39" s="62"/>
      <c r="O39" s="62"/>
      <c r="P39" s="62"/>
      <c r="Q39" s="62"/>
      <c r="R39" s="62"/>
      <c r="S39" s="62"/>
      <c r="T39" s="62"/>
      <c r="U39" s="62"/>
      <c r="V39" s="63"/>
      <c r="W39" s="69"/>
    </row>
    <row r="40" spans="1:25" s="70" customFormat="1" ht="25.5" customHeight="1" x14ac:dyDescent="0.25">
      <c r="A40" s="67">
        <v>2</v>
      </c>
      <c r="B40" s="68" t="s">
        <v>84</v>
      </c>
      <c r="C40" s="60" t="s">
        <v>99</v>
      </c>
      <c r="D40" s="85">
        <v>440000000</v>
      </c>
      <c r="E40" s="85">
        <v>300</v>
      </c>
      <c r="F40" s="85"/>
      <c r="G40" s="85">
        <v>67</v>
      </c>
      <c r="H40" s="85">
        <f t="shared" ref="H40:H45" si="14">+D40-E40-G40</f>
        <v>439999633</v>
      </c>
      <c r="I40" s="141"/>
      <c r="J40" s="91"/>
      <c r="K40" s="100"/>
      <c r="L40" s="73">
        <f t="shared" si="7"/>
        <v>0</v>
      </c>
      <c r="M40" s="62"/>
      <c r="N40" s="62"/>
      <c r="O40" s="62"/>
      <c r="P40" s="62"/>
      <c r="Q40" s="62"/>
      <c r="R40" s="62"/>
      <c r="S40" s="62"/>
      <c r="T40" s="62"/>
      <c r="U40" s="62"/>
      <c r="V40" s="63"/>
      <c r="W40" s="69"/>
    </row>
    <row r="41" spans="1:25" s="70" customFormat="1" ht="25.5" customHeight="1" x14ac:dyDescent="0.25">
      <c r="A41" s="67">
        <v>3</v>
      </c>
      <c r="B41" s="68" t="s">
        <v>85</v>
      </c>
      <c r="C41" s="60" t="s">
        <v>99</v>
      </c>
      <c r="D41" s="85">
        <v>440000000</v>
      </c>
      <c r="E41" s="85">
        <v>300</v>
      </c>
      <c r="F41" s="85"/>
      <c r="G41" s="85">
        <v>100</v>
      </c>
      <c r="H41" s="85">
        <f t="shared" si="14"/>
        <v>439999600</v>
      </c>
      <c r="I41" s="141"/>
      <c r="J41" s="91"/>
      <c r="K41" s="100"/>
      <c r="L41" s="73">
        <f t="shared" si="7"/>
        <v>0</v>
      </c>
      <c r="M41" s="62"/>
      <c r="N41" s="62"/>
      <c r="O41" s="62"/>
      <c r="P41" s="62"/>
      <c r="Q41" s="62"/>
      <c r="R41" s="62"/>
      <c r="S41" s="62"/>
      <c r="T41" s="62"/>
      <c r="U41" s="62"/>
      <c r="V41" s="63"/>
      <c r="W41" s="69"/>
    </row>
    <row r="42" spans="1:25" s="70" customFormat="1" ht="25.5" customHeight="1" x14ac:dyDescent="0.25">
      <c r="A42" s="67">
        <v>4</v>
      </c>
      <c r="B42" s="68" t="s">
        <v>86</v>
      </c>
      <c r="C42" s="60" t="s">
        <v>99</v>
      </c>
      <c r="D42" s="85">
        <v>550000000</v>
      </c>
      <c r="E42" s="85">
        <v>135</v>
      </c>
      <c r="F42" s="85"/>
      <c r="G42" s="85">
        <v>365</v>
      </c>
      <c r="H42" s="85">
        <f t="shared" si="14"/>
        <v>549999500</v>
      </c>
      <c r="I42" s="141"/>
      <c r="J42" s="91"/>
      <c r="K42" s="100"/>
      <c r="L42" s="73">
        <f t="shared" si="7"/>
        <v>0</v>
      </c>
      <c r="M42" s="62"/>
      <c r="N42" s="62"/>
      <c r="O42" s="62"/>
      <c r="P42" s="62"/>
      <c r="Q42" s="62"/>
      <c r="R42" s="62"/>
      <c r="S42" s="62"/>
      <c r="T42" s="62"/>
      <c r="U42" s="62"/>
      <c r="V42" s="63"/>
      <c r="W42" s="69"/>
    </row>
    <row r="43" spans="1:25" s="59" customFormat="1" ht="25.5" customHeight="1" x14ac:dyDescent="0.25">
      <c r="A43" s="54" t="s">
        <v>36</v>
      </c>
      <c r="B43" s="55" t="s">
        <v>95</v>
      </c>
      <c r="C43" s="60"/>
      <c r="D43" s="88">
        <f>+SUM(D44:D45)</f>
        <v>1100000000</v>
      </c>
      <c r="E43" s="88">
        <f t="shared" ref="E43:H43" si="15">+SUM(E44:E45)</f>
        <v>0</v>
      </c>
      <c r="F43" s="88">
        <f t="shared" si="15"/>
        <v>0</v>
      </c>
      <c r="G43" s="88">
        <f t="shared" si="15"/>
        <v>1000</v>
      </c>
      <c r="H43" s="88">
        <f t="shared" si="15"/>
        <v>1099999000</v>
      </c>
      <c r="I43" s="141"/>
      <c r="J43" s="89"/>
      <c r="K43" s="98"/>
      <c r="L43" s="73">
        <f t="shared" si="7"/>
        <v>0</v>
      </c>
      <c r="M43" s="57"/>
      <c r="N43" s="57"/>
      <c r="O43" s="57"/>
      <c r="P43" s="57"/>
      <c r="Q43" s="57"/>
      <c r="R43" s="57"/>
      <c r="S43" s="57"/>
      <c r="T43" s="57"/>
      <c r="U43" s="57"/>
      <c r="V43" s="58"/>
      <c r="W43" s="56"/>
    </row>
    <row r="44" spans="1:25" s="70" customFormat="1" ht="25.5" customHeight="1" x14ac:dyDescent="0.25">
      <c r="A44" s="67">
        <v>1</v>
      </c>
      <c r="B44" s="68" t="s">
        <v>87</v>
      </c>
      <c r="C44" s="60" t="s">
        <v>99</v>
      </c>
      <c r="D44" s="85">
        <v>550000000</v>
      </c>
      <c r="E44" s="85"/>
      <c r="F44" s="85"/>
      <c r="G44" s="85">
        <v>500</v>
      </c>
      <c r="H44" s="85">
        <f t="shared" si="14"/>
        <v>549999500</v>
      </c>
      <c r="I44" s="141"/>
      <c r="J44" s="91"/>
      <c r="K44" s="100"/>
      <c r="L44" s="73"/>
      <c r="M44" s="62"/>
      <c r="N44" s="62"/>
      <c r="O44" s="62"/>
      <c r="P44" s="62"/>
      <c r="Q44" s="62"/>
      <c r="R44" s="62"/>
      <c r="S44" s="62"/>
      <c r="T44" s="62"/>
      <c r="U44" s="62"/>
      <c r="V44" s="63"/>
      <c r="W44" s="69"/>
    </row>
    <row r="45" spans="1:25" s="70" customFormat="1" ht="25.5" customHeight="1" x14ac:dyDescent="0.25">
      <c r="A45" s="67">
        <v>2</v>
      </c>
      <c r="B45" s="68" t="s">
        <v>88</v>
      </c>
      <c r="C45" s="60" t="s">
        <v>99</v>
      </c>
      <c r="D45" s="85">
        <v>550000000</v>
      </c>
      <c r="E45" s="85"/>
      <c r="F45" s="85"/>
      <c r="G45" s="85">
        <v>500</v>
      </c>
      <c r="H45" s="85">
        <f t="shared" si="14"/>
        <v>549999500</v>
      </c>
      <c r="I45" s="142"/>
      <c r="J45" s="91"/>
      <c r="K45" s="100"/>
      <c r="L45" s="73"/>
      <c r="M45" s="62"/>
      <c r="N45" s="62"/>
      <c r="O45" s="62"/>
      <c r="P45" s="62"/>
      <c r="Q45" s="62"/>
      <c r="R45" s="62"/>
      <c r="S45" s="62"/>
      <c r="T45" s="62"/>
      <c r="U45" s="62"/>
      <c r="V45" s="63"/>
      <c r="W45" s="69"/>
    </row>
    <row r="46" spans="1:25" s="48" customFormat="1" ht="25.5" customHeight="1" x14ac:dyDescent="0.25">
      <c r="A46" s="45" t="s">
        <v>61</v>
      </c>
      <c r="B46" s="46" t="s">
        <v>34</v>
      </c>
      <c r="C46" s="45"/>
      <c r="D46" s="87">
        <f>+D47+D52</f>
        <v>3900000000</v>
      </c>
      <c r="E46" s="87">
        <f t="shared" ref="E46:H46" si="16">+E47+E52</f>
        <v>885</v>
      </c>
      <c r="F46" s="87">
        <f t="shared" si="16"/>
        <v>280000000</v>
      </c>
      <c r="G46" s="87">
        <f t="shared" si="16"/>
        <v>1882</v>
      </c>
      <c r="H46" s="87">
        <f t="shared" si="16"/>
        <v>3619997233</v>
      </c>
      <c r="I46" s="87"/>
      <c r="J46" s="92"/>
      <c r="K46" s="101"/>
      <c r="L46" s="73">
        <f t="shared" ref="L46:L77" si="17">+D46-E46-F46-G46-H46</f>
        <v>0</v>
      </c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</row>
    <row r="47" spans="1:25" s="59" customFormat="1" ht="15" customHeight="1" x14ac:dyDescent="0.25">
      <c r="A47" s="54" t="s">
        <v>35</v>
      </c>
      <c r="B47" s="55" t="s">
        <v>94</v>
      </c>
      <c r="C47" s="105"/>
      <c r="D47" s="88">
        <f>+SUM(D48:D51)</f>
        <v>2350000000</v>
      </c>
      <c r="E47" s="88">
        <f t="shared" ref="E47:H47" si="18">+SUM(E48:E51)</f>
        <v>885</v>
      </c>
      <c r="F47" s="88">
        <f t="shared" si="18"/>
        <v>280000000</v>
      </c>
      <c r="G47" s="88">
        <f t="shared" si="18"/>
        <v>763</v>
      </c>
      <c r="H47" s="88">
        <f t="shared" si="18"/>
        <v>2069998352</v>
      </c>
      <c r="I47" s="140" t="s">
        <v>146</v>
      </c>
      <c r="J47" s="89"/>
      <c r="K47" s="98"/>
      <c r="L47" s="73">
        <f t="shared" si="17"/>
        <v>0</v>
      </c>
      <c r="M47" s="57"/>
      <c r="N47" s="57"/>
      <c r="O47" s="57"/>
      <c r="P47" s="57"/>
      <c r="Q47" s="57"/>
      <c r="R47" s="57"/>
      <c r="S47" s="57"/>
      <c r="T47" s="57"/>
      <c r="U47" s="57"/>
      <c r="V47" s="58"/>
      <c r="W47" s="56"/>
      <c r="X47" s="59">
        <v>1882000000</v>
      </c>
      <c r="Y47" s="59">
        <f>+G47-X47</f>
        <v>-1881999237</v>
      </c>
    </row>
    <row r="48" spans="1:25" s="66" customFormat="1" ht="15" customHeight="1" x14ac:dyDescent="0.25">
      <c r="A48" s="60">
        <v>1</v>
      </c>
      <c r="B48" s="61" t="s">
        <v>24</v>
      </c>
      <c r="C48" s="60" t="s">
        <v>25</v>
      </c>
      <c r="D48" s="85">
        <v>600000000</v>
      </c>
      <c r="E48" s="85">
        <v>250</v>
      </c>
      <c r="F48" s="85">
        <v>70000000</v>
      </c>
      <c r="G48" s="85">
        <v>170</v>
      </c>
      <c r="H48" s="85">
        <f>+D48-E48-F48-G48</f>
        <v>529999580</v>
      </c>
      <c r="I48" s="141"/>
      <c r="J48" s="90"/>
      <c r="K48" s="99"/>
      <c r="L48" s="73">
        <f t="shared" si="17"/>
        <v>0</v>
      </c>
      <c r="M48" s="62">
        <f t="shared" ref="M48:M55" si="19">+H48+G48+F48+E48</f>
        <v>600000000</v>
      </c>
      <c r="N48" s="62">
        <f t="shared" ref="N48:N55" si="20">+G48+E48</f>
        <v>420</v>
      </c>
      <c r="O48" s="62">
        <f t="shared" ref="O48:O55" si="21">+F48+H48</f>
        <v>599999580</v>
      </c>
      <c r="P48" s="62"/>
      <c r="Q48" s="62"/>
      <c r="R48" s="62"/>
      <c r="S48" s="62"/>
      <c r="T48" s="62">
        <f t="shared" ref="T48:T55" si="22">+H48+G48+F48+E48</f>
        <v>600000000</v>
      </c>
      <c r="U48" s="62">
        <f t="shared" ref="U48:U55" si="23">+D48-V48</f>
        <v>540000000</v>
      </c>
      <c r="V48" s="63">
        <f t="shared" ref="V48:V55" si="24">+D48*0.1</f>
        <v>60000000</v>
      </c>
      <c r="W48" s="62">
        <f>+E48+G48</f>
        <v>420</v>
      </c>
      <c r="X48" s="64">
        <f>+G48+E48</f>
        <v>420</v>
      </c>
      <c r="Y48" s="65">
        <f>+Y47/7</f>
        <v>-268857033.85714287</v>
      </c>
    </row>
    <row r="49" spans="1:24" s="70" customFormat="1" ht="20.25" customHeight="1" x14ac:dyDescent="0.25">
      <c r="A49" s="67">
        <v>2</v>
      </c>
      <c r="B49" s="61" t="s">
        <v>28</v>
      </c>
      <c r="C49" s="60" t="s">
        <v>25</v>
      </c>
      <c r="D49" s="85">
        <v>700000000</v>
      </c>
      <c r="E49" s="85">
        <v>300</v>
      </c>
      <c r="F49" s="85">
        <v>70000000</v>
      </c>
      <c r="G49" s="85">
        <v>200</v>
      </c>
      <c r="H49" s="85">
        <f t="shared" ref="H49:H55" si="25">+D49-E49-F49-G49</f>
        <v>629999500</v>
      </c>
      <c r="I49" s="141"/>
      <c r="J49" s="91"/>
      <c r="K49" s="100"/>
      <c r="L49" s="73">
        <f t="shared" si="17"/>
        <v>0</v>
      </c>
      <c r="M49" s="62">
        <f t="shared" si="19"/>
        <v>700000000</v>
      </c>
      <c r="N49" s="62">
        <f t="shared" si="20"/>
        <v>500</v>
      </c>
      <c r="O49" s="62">
        <f t="shared" si="21"/>
        <v>699999500</v>
      </c>
      <c r="P49" s="62"/>
      <c r="Q49" s="62"/>
      <c r="R49" s="62"/>
      <c r="S49" s="62"/>
      <c r="T49" s="62">
        <f t="shared" si="22"/>
        <v>700000000</v>
      </c>
      <c r="U49" s="62">
        <f t="shared" si="23"/>
        <v>630000000</v>
      </c>
      <c r="V49" s="63">
        <f t="shared" si="24"/>
        <v>70000000</v>
      </c>
      <c r="W49" s="62">
        <f>+E49+G49</f>
        <v>500</v>
      </c>
    </row>
    <row r="50" spans="1:24" s="70" customFormat="1" ht="20.25" customHeight="1" x14ac:dyDescent="0.25">
      <c r="A50" s="67">
        <v>3</v>
      </c>
      <c r="B50" s="61" t="s">
        <v>29</v>
      </c>
      <c r="C50" s="60" t="s">
        <v>25</v>
      </c>
      <c r="D50" s="85">
        <v>550000000</v>
      </c>
      <c r="E50" s="85">
        <v>170</v>
      </c>
      <c r="F50" s="85">
        <v>70000000</v>
      </c>
      <c r="G50" s="85">
        <v>200</v>
      </c>
      <c r="H50" s="85">
        <f t="shared" si="25"/>
        <v>479999630</v>
      </c>
      <c r="I50" s="141"/>
      <c r="J50" s="91"/>
      <c r="K50" s="100"/>
      <c r="L50" s="73">
        <f t="shared" si="17"/>
        <v>0</v>
      </c>
      <c r="M50" s="62">
        <f t="shared" si="19"/>
        <v>550000000</v>
      </c>
      <c r="N50" s="62">
        <f t="shared" si="20"/>
        <v>370</v>
      </c>
      <c r="O50" s="62">
        <f t="shared" si="21"/>
        <v>549999630</v>
      </c>
      <c r="P50" s="62"/>
      <c r="Q50" s="62"/>
      <c r="R50" s="62"/>
      <c r="S50" s="62"/>
      <c r="T50" s="62">
        <f t="shared" si="22"/>
        <v>550000000</v>
      </c>
      <c r="U50" s="62">
        <f t="shared" si="23"/>
        <v>495000000</v>
      </c>
      <c r="V50" s="63">
        <f t="shared" si="24"/>
        <v>55000000</v>
      </c>
      <c r="W50" s="62">
        <f>+E50+G50</f>
        <v>370</v>
      </c>
      <c r="X50" s="71"/>
    </row>
    <row r="51" spans="1:24" s="70" customFormat="1" ht="19.5" customHeight="1" x14ac:dyDescent="0.25">
      <c r="A51" s="67">
        <v>4</v>
      </c>
      <c r="B51" s="61" t="s">
        <v>32</v>
      </c>
      <c r="C51" s="60" t="s">
        <v>25</v>
      </c>
      <c r="D51" s="85">
        <v>500000000</v>
      </c>
      <c r="E51" s="85">
        <v>165</v>
      </c>
      <c r="F51" s="85">
        <v>70000000</v>
      </c>
      <c r="G51" s="85">
        <v>193</v>
      </c>
      <c r="H51" s="85">
        <f t="shared" si="25"/>
        <v>429999642</v>
      </c>
      <c r="I51" s="141"/>
      <c r="J51" s="91"/>
      <c r="K51" s="100"/>
      <c r="L51" s="73">
        <f t="shared" si="17"/>
        <v>0</v>
      </c>
      <c r="M51" s="62">
        <f t="shared" si="19"/>
        <v>500000000</v>
      </c>
      <c r="N51" s="62">
        <f t="shared" si="20"/>
        <v>358</v>
      </c>
      <c r="O51" s="62">
        <f t="shared" si="21"/>
        <v>499999642</v>
      </c>
      <c r="P51" s="62"/>
      <c r="Q51" s="62"/>
      <c r="R51" s="62"/>
      <c r="S51" s="62"/>
      <c r="T51" s="62">
        <f t="shared" si="22"/>
        <v>500000000</v>
      </c>
      <c r="U51" s="62">
        <f t="shared" si="23"/>
        <v>450000000</v>
      </c>
      <c r="V51" s="63">
        <f t="shared" si="24"/>
        <v>50000000</v>
      </c>
      <c r="W51" s="62">
        <f>+E51+G51</f>
        <v>358</v>
      </c>
      <c r="X51" s="71">
        <f>+G51+E51</f>
        <v>358</v>
      </c>
    </row>
    <row r="52" spans="1:24" s="59" customFormat="1" ht="25.5" customHeight="1" x14ac:dyDescent="0.25">
      <c r="A52" s="54" t="s">
        <v>36</v>
      </c>
      <c r="B52" s="55" t="s">
        <v>95</v>
      </c>
      <c r="C52" s="105"/>
      <c r="D52" s="88">
        <f>+SUM(D53:D55)</f>
        <v>1550000000</v>
      </c>
      <c r="E52" s="88">
        <f t="shared" ref="E52:H52" si="26">+SUM(E53:E55)</f>
        <v>0</v>
      </c>
      <c r="F52" s="88">
        <f t="shared" si="26"/>
        <v>0</v>
      </c>
      <c r="G52" s="88">
        <f t="shared" si="26"/>
        <v>1119</v>
      </c>
      <c r="H52" s="88">
        <f t="shared" si="26"/>
        <v>1549998881</v>
      </c>
      <c r="I52" s="141"/>
      <c r="J52" s="89"/>
      <c r="K52" s="98"/>
      <c r="L52" s="73">
        <f t="shared" si="17"/>
        <v>0</v>
      </c>
      <c r="M52" s="57">
        <f t="shared" si="19"/>
        <v>1550000000</v>
      </c>
      <c r="N52" s="57">
        <f t="shared" si="20"/>
        <v>1119</v>
      </c>
      <c r="O52" s="57">
        <f t="shared" si="21"/>
        <v>1549998881</v>
      </c>
      <c r="P52" s="57"/>
      <c r="Q52" s="57"/>
      <c r="R52" s="57"/>
      <c r="S52" s="57"/>
      <c r="T52" s="57">
        <f t="shared" si="22"/>
        <v>1550000000</v>
      </c>
      <c r="U52" s="57">
        <f t="shared" si="23"/>
        <v>1395000000</v>
      </c>
      <c r="V52" s="58">
        <f t="shared" si="24"/>
        <v>155000000</v>
      </c>
      <c r="W52" s="56"/>
    </row>
    <row r="53" spans="1:24" s="70" customFormat="1" ht="13.5" customHeight="1" x14ac:dyDescent="0.25">
      <c r="A53" s="67">
        <v>1</v>
      </c>
      <c r="B53" s="61" t="s">
        <v>30</v>
      </c>
      <c r="C53" s="60" t="s">
        <v>25</v>
      </c>
      <c r="D53" s="85">
        <v>450000000</v>
      </c>
      <c r="E53" s="85"/>
      <c r="F53" s="85"/>
      <c r="G53" s="85">
        <v>342</v>
      </c>
      <c r="H53" s="85">
        <f t="shared" si="25"/>
        <v>449999658</v>
      </c>
      <c r="I53" s="141"/>
      <c r="J53" s="91"/>
      <c r="K53" s="100"/>
      <c r="L53" s="73">
        <f t="shared" si="17"/>
        <v>0</v>
      </c>
      <c r="M53" s="62">
        <f t="shared" si="19"/>
        <v>450000000</v>
      </c>
      <c r="N53" s="62">
        <f t="shared" si="20"/>
        <v>342</v>
      </c>
      <c r="O53" s="62">
        <f t="shared" si="21"/>
        <v>449999658</v>
      </c>
      <c r="P53" s="62"/>
      <c r="Q53" s="62"/>
      <c r="R53" s="62"/>
      <c r="S53" s="62"/>
      <c r="T53" s="62">
        <f t="shared" si="22"/>
        <v>450000000</v>
      </c>
      <c r="U53" s="62">
        <f t="shared" si="23"/>
        <v>405000000</v>
      </c>
      <c r="V53" s="63">
        <f t="shared" si="24"/>
        <v>45000000</v>
      </c>
      <c r="W53" s="69"/>
    </row>
    <row r="54" spans="1:24" s="70" customFormat="1" ht="16.5" customHeight="1" x14ac:dyDescent="0.25">
      <c r="A54" s="67">
        <v>2</v>
      </c>
      <c r="B54" s="61" t="s">
        <v>31</v>
      </c>
      <c r="C54" s="60" t="s">
        <v>25</v>
      </c>
      <c r="D54" s="85">
        <v>600000000</v>
      </c>
      <c r="E54" s="85"/>
      <c r="F54" s="85"/>
      <c r="G54" s="85">
        <v>420</v>
      </c>
      <c r="H54" s="85">
        <f t="shared" si="25"/>
        <v>599999580</v>
      </c>
      <c r="I54" s="141"/>
      <c r="J54" s="91"/>
      <c r="K54" s="100"/>
      <c r="L54" s="73">
        <f t="shared" si="17"/>
        <v>0</v>
      </c>
      <c r="M54" s="62">
        <f t="shared" si="19"/>
        <v>600000000</v>
      </c>
      <c r="N54" s="62">
        <f t="shared" si="20"/>
        <v>420</v>
      </c>
      <c r="O54" s="62">
        <f t="shared" si="21"/>
        <v>599999580</v>
      </c>
      <c r="P54" s="62"/>
      <c r="Q54" s="62"/>
      <c r="R54" s="62"/>
      <c r="S54" s="62"/>
      <c r="T54" s="62">
        <f t="shared" si="22"/>
        <v>600000000</v>
      </c>
      <c r="U54" s="62">
        <f t="shared" si="23"/>
        <v>540000000</v>
      </c>
      <c r="V54" s="63">
        <f t="shared" si="24"/>
        <v>60000000</v>
      </c>
      <c r="W54" s="69"/>
    </row>
    <row r="55" spans="1:24" s="70" customFormat="1" ht="18.75" customHeight="1" x14ac:dyDescent="0.25">
      <c r="A55" s="67">
        <v>3</v>
      </c>
      <c r="B55" s="61" t="s">
        <v>33</v>
      </c>
      <c r="C55" s="60" t="s">
        <v>25</v>
      </c>
      <c r="D55" s="85">
        <v>500000000</v>
      </c>
      <c r="E55" s="85"/>
      <c r="F55" s="85"/>
      <c r="G55" s="85">
        <v>357</v>
      </c>
      <c r="H55" s="85">
        <f t="shared" si="25"/>
        <v>499999643</v>
      </c>
      <c r="I55" s="142"/>
      <c r="J55" s="91"/>
      <c r="K55" s="100"/>
      <c r="L55" s="73">
        <f t="shared" si="17"/>
        <v>0</v>
      </c>
      <c r="M55" s="62">
        <f t="shared" si="19"/>
        <v>500000000</v>
      </c>
      <c r="N55" s="62">
        <f t="shared" si="20"/>
        <v>357</v>
      </c>
      <c r="O55" s="62">
        <f t="shared" si="21"/>
        <v>499999643</v>
      </c>
      <c r="P55" s="62"/>
      <c r="Q55" s="62"/>
      <c r="R55" s="62"/>
      <c r="S55" s="62"/>
      <c r="T55" s="62">
        <f t="shared" si="22"/>
        <v>500000000</v>
      </c>
      <c r="U55" s="62">
        <f t="shared" si="23"/>
        <v>450000000</v>
      </c>
      <c r="V55" s="63">
        <f t="shared" si="24"/>
        <v>50000000</v>
      </c>
      <c r="W55" s="69"/>
    </row>
    <row r="56" spans="1:24" s="48" customFormat="1" ht="25.5" customHeight="1" x14ac:dyDescent="0.25">
      <c r="A56" s="45" t="s">
        <v>66</v>
      </c>
      <c r="B56" s="46" t="s">
        <v>57</v>
      </c>
      <c r="C56" s="45"/>
      <c r="D56" s="87">
        <f>+D57+D59</f>
        <v>3450000000</v>
      </c>
      <c r="E56" s="87">
        <f t="shared" ref="E56:H56" si="27">+E57+E59</f>
        <v>885</v>
      </c>
      <c r="F56" s="87">
        <f t="shared" si="27"/>
        <v>1149999115</v>
      </c>
      <c r="G56" s="87">
        <f t="shared" si="27"/>
        <v>1882</v>
      </c>
      <c r="H56" s="87">
        <f t="shared" si="27"/>
        <v>2299998118</v>
      </c>
      <c r="I56" s="87"/>
      <c r="J56" s="92"/>
      <c r="K56" s="101"/>
      <c r="L56" s="73">
        <f t="shared" si="17"/>
        <v>0</v>
      </c>
      <c r="M56" s="47"/>
      <c r="N56" s="47"/>
      <c r="O56" s="47"/>
      <c r="P56" s="47"/>
      <c r="Q56" s="47"/>
      <c r="R56" s="47"/>
      <c r="S56" s="47"/>
      <c r="T56" s="47"/>
      <c r="U56" s="47"/>
      <c r="V56" s="47"/>
      <c r="W56" s="47"/>
    </row>
    <row r="57" spans="1:24" s="59" customFormat="1" ht="25.5" customHeight="1" x14ac:dyDescent="0.25">
      <c r="A57" s="54" t="s">
        <v>35</v>
      </c>
      <c r="B57" s="55" t="s">
        <v>94</v>
      </c>
      <c r="C57" s="105"/>
      <c r="D57" s="88">
        <f>+D58</f>
        <v>1150000000</v>
      </c>
      <c r="E57" s="88">
        <f t="shared" ref="E57:H57" si="28">+E58</f>
        <v>885</v>
      </c>
      <c r="F57" s="88">
        <f t="shared" si="28"/>
        <v>1149999115</v>
      </c>
      <c r="G57" s="88">
        <f t="shared" si="28"/>
        <v>0</v>
      </c>
      <c r="H57" s="88">
        <f t="shared" si="28"/>
        <v>0</v>
      </c>
      <c r="I57" s="140" t="s">
        <v>145</v>
      </c>
      <c r="J57" s="89"/>
      <c r="K57" s="98"/>
      <c r="L57" s="73">
        <f t="shared" si="17"/>
        <v>0</v>
      </c>
      <c r="M57" s="57"/>
      <c r="N57" s="57"/>
      <c r="O57" s="57"/>
      <c r="P57" s="57"/>
      <c r="Q57" s="57"/>
      <c r="R57" s="57"/>
      <c r="S57" s="57"/>
      <c r="T57" s="57"/>
      <c r="U57" s="57"/>
      <c r="V57" s="58"/>
      <c r="W57" s="56"/>
    </row>
    <row r="58" spans="1:24" s="70" customFormat="1" ht="25.5" customHeight="1" x14ac:dyDescent="0.25">
      <c r="A58" s="67">
        <v>1</v>
      </c>
      <c r="B58" s="61" t="s">
        <v>58</v>
      </c>
      <c r="C58" s="60" t="s">
        <v>100</v>
      </c>
      <c r="D58" s="85">
        <v>1150000000</v>
      </c>
      <c r="E58" s="85">
        <v>885</v>
      </c>
      <c r="F58" s="85">
        <f>+D58-E58</f>
        <v>1149999115</v>
      </c>
      <c r="G58" s="85"/>
      <c r="H58" s="85"/>
      <c r="I58" s="141"/>
      <c r="J58" s="91"/>
      <c r="K58" s="100"/>
      <c r="L58" s="73">
        <f t="shared" si="17"/>
        <v>0</v>
      </c>
      <c r="M58" s="62"/>
      <c r="N58" s="62"/>
      <c r="O58" s="62"/>
      <c r="P58" s="62"/>
      <c r="Q58" s="62"/>
      <c r="R58" s="62"/>
      <c r="S58" s="62"/>
      <c r="T58" s="62"/>
      <c r="U58" s="62"/>
      <c r="V58" s="63"/>
      <c r="W58" s="69"/>
    </row>
    <row r="59" spans="1:24" s="59" customFormat="1" ht="25.5" customHeight="1" x14ac:dyDescent="0.25">
      <c r="A59" s="54" t="s">
        <v>36</v>
      </c>
      <c r="B59" s="55" t="s">
        <v>95</v>
      </c>
      <c r="C59" s="60"/>
      <c r="D59" s="88">
        <f>+SUM(D60:D61)</f>
        <v>2300000000</v>
      </c>
      <c r="E59" s="88">
        <f t="shared" ref="E59:H59" si="29">+SUM(E60:E61)</f>
        <v>0</v>
      </c>
      <c r="F59" s="88">
        <f t="shared" si="29"/>
        <v>0</v>
      </c>
      <c r="G59" s="88">
        <f t="shared" si="29"/>
        <v>1882</v>
      </c>
      <c r="H59" s="88">
        <f t="shared" si="29"/>
        <v>2299998118</v>
      </c>
      <c r="I59" s="141"/>
      <c r="J59" s="89"/>
      <c r="K59" s="98"/>
      <c r="L59" s="73">
        <f t="shared" si="17"/>
        <v>0</v>
      </c>
      <c r="M59" s="57"/>
      <c r="N59" s="57"/>
      <c r="O59" s="57"/>
      <c r="P59" s="57"/>
      <c r="Q59" s="57"/>
      <c r="R59" s="57"/>
      <c r="S59" s="57"/>
      <c r="T59" s="57"/>
      <c r="U59" s="57"/>
      <c r="V59" s="58"/>
      <c r="W59" s="56"/>
    </row>
    <row r="60" spans="1:24" s="70" customFormat="1" ht="25.5" customHeight="1" x14ac:dyDescent="0.25">
      <c r="A60" s="67">
        <v>1</v>
      </c>
      <c r="B60" s="61" t="s">
        <v>59</v>
      </c>
      <c r="C60" s="60" t="s">
        <v>100</v>
      </c>
      <c r="D60" s="85">
        <v>1150000000</v>
      </c>
      <c r="E60" s="85"/>
      <c r="F60" s="85"/>
      <c r="G60" s="85">
        <v>941</v>
      </c>
      <c r="H60" s="85">
        <f>+D60-G60</f>
        <v>1149999059</v>
      </c>
      <c r="I60" s="141"/>
      <c r="J60" s="91"/>
      <c r="K60" s="100"/>
      <c r="L60" s="73">
        <f t="shared" si="17"/>
        <v>0</v>
      </c>
      <c r="M60" s="62"/>
      <c r="N60" s="62"/>
      <c r="O60" s="62"/>
      <c r="P60" s="62"/>
      <c r="Q60" s="62"/>
      <c r="R60" s="62"/>
      <c r="S60" s="62"/>
      <c r="T60" s="62"/>
      <c r="U60" s="62"/>
      <c r="V60" s="63"/>
      <c r="W60" s="69"/>
    </row>
    <row r="61" spans="1:24" s="70" customFormat="1" ht="25.5" customHeight="1" x14ac:dyDescent="0.25">
      <c r="A61" s="67">
        <v>2</v>
      </c>
      <c r="B61" s="61" t="s">
        <v>60</v>
      </c>
      <c r="C61" s="60" t="s">
        <v>100</v>
      </c>
      <c r="D61" s="85">
        <v>1150000000</v>
      </c>
      <c r="E61" s="85"/>
      <c r="F61" s="85"/>
      <c r="G61" s="85">
        <v>941</v>
      </c>
      <c r="H61" s="85">
        <f>+D61-G61</f>
        <v>1149999059</v>
      </c>
      <c r="I61" s="142"/>
      <c r="J61" s="91"/>
      <c r="K61" s="100"/>
      <c r="L61" s="73">
        <f t="shared" si="17"/>
        <v>0</v>
      </c>
      <c r="M61" s="62"/>
      <c r="N61" s="62"/>
      <c r="O61" s="62"/>
      <c r="P61" s="62"/>
      <c r="Q61" s="62"/>
      <c r="R61" s="62"/>
      <c r="S61" s="62"/>
      <c r="T61" s="62"/>
      <c r="U61" s="62"/>
      <c r="V61" s="63"/>
      <c r="W61" s="69"/>
    </row>
    <row r="62" spans="1:24" s="48" customFormat="1" ht="25.5" customHeight="1" x14ac:dyDescent="0.25">
      <c r="A62" s="45" t="s">
        <v>35</v>
      </c>
      <c r="B62" s="46" t="s">
        <v>63</v>
      </c>
      <c r="C62" s="45"/>
      <c r="D62" s="87">
        <f>+D63</f>
        <v>3200000000</v>
      </c>
      <c r="E62" s="87">
        <f t="shared" ref="E62:H62" si="30">+E63</f>
        <v>885</v>
      </c>
      <c r="F62" s="87">
        <f t="shared" si="30"/>
        <v>0</v>
      </c>
      <c r="G62" s="87">
        <f t="shared" si="30"/>
        <v>1882</v>
      </c>
      <c r="H62" s="87">
        <f t="shared" si="30"/>
        <v>433000000</v>
      </c>
      <c r="I62" s="87"/>
      <c r="J62" s="92"/>
      <c r="K62" s="101"/>
      <c r="L62" s="73">
        <f t="shared" si="17"/>
        <v>2766997233</v>
      </c>
      <c r="M62" s="47"/>
      <c r="N62" s="47"/>
      <c r="O62" s="47"/>
      <c r="P62" s="47"/>
      <c r="Q62" s="47"/>
      <c r="R62" s="47"/>
      <c r="S62" s="47"/>
      <c r="T62" s="47"/>
      <c r="U62" s="47"/>
      <c r="V62" s="47"/>
      <c r="W62" s="47"/>
    </row>
    <row r="63" spans="1:24" s="59" customFormat="1" ht="25.5" customHeight="1" x14ac:dyDescent="0.25">
      <c r="A63" s="54" t="s">
        <v>35</v>
      </c>
      <c r="B63" s="55" t="s">
        <v>94</v>
      </c>
      <c r="C63" s="105"/>
      <c r="D63" s="88">
        <f>SUM(D64:D66)</f>
        <v>3200000000</v>
      </c>
      <c r="E63" s="88">
        <f>SUM(E64:E66)</f>
        <v>885</v>
      </c>
      <c r="F63" s="88">
        <f t="shared" ref="F63:H63" si="31">SUM(F64:F66)</f>
        <v>0</v>
      </c>
      <c r="G63" s="88">
        <f t="shared" si="31"/>
        <v>1882</v>
      </c>
      <c r="H63" s="88">
        <f t="shared" si="31"/>
        <v>433000000</v>
      </c>
      <c r="I63" s="140" t="s">
        <v>144</v>
      </c>
      <c r="J63" s="89"/>
      <c r="K63" s="98"/>
      <c r="L63" s="73">
        <f t="shared" si="17"/>
        <v>2766997233</v>
      </c>
      <c r="M63" s="57"/>
      <c r="N63" s="57"/>
      <c r="O63" s="57"/>
      <c r="P63" s="57"/>
      <c r="Q63" s="57"/>
      <c r="R63" s="57"/>
      <c r="S63" s="57"/>
      <c r="T63" s="57"/>
      <c r="U63" s="57"/>
      <c r="V63" s="58"/>
      <c r="W63" s="56"/>
    </row>
    <row r="64" spans="1:24" s="70" customFormat="1" ht="25.5" customHeight="1" x14ac:dyDescent="0.25">
      <c r="A64" s="67">
        <v>1</v>
      </c>
      <c r="B64" s="61" t="s">
        <v>64</v>
      </c>
      <c r="C64" s="60" t="s">
        <v>65</v>
      </c>
      <c r="D64" s="85">
        <v>1100000000</v>
      </c>
      <c r="E64" s="85">
        <v>300</v>
      </c>
      <c r="F64" s="85">
        <v>0</v>
      </c>
      <c r="G64" s="85">
        <v>600</v>
      </c>
      <c r="H64" s="85">
        <v>200000000</v>
      </c>
      <c r="I64" s="141"/>
      <c r="J64" s="91"/>
      <c r="K64" s="100"/>
      <c r="L64" s="73">
        <f t="shared" si="17"/>
        <v>899999100</v>
      </c>
      <c r="M64" s="62"/>
      <c r="N64" s="62"/>
      <c r="O64" s="62"/>
      <c r="P64" s="62"/>
      <c r="Q64" s="62"/>
      <c r="R64" s="62"/>
      <c r="S64" s="62"/>
      <c r="T64" s="62"/>
      <c r="U64" s="62"/>
      <c r="V64" s="63"/>
      <c r="W64" s="69"/>
    </row>
    <row r="65" spans="1:23" s="70" customFormat="1" ht="25.5" customHeight="1" x14ac:dyDescent="0.25">
      <c r="A65" s="67">
        <v>2</v>
      </c>
      <c r="B65" s="61" t="s">
        <v>131</v>
      </c>
      <c r="C65" s="60" t="s">
        <v>65</v>
      </c>
      <c r="D65" s="85">
        <v>1000000000</v>
      </c>
      <c r="E65" s="85">
        <v>300</v>
      </c>
      <c r="F65" s="85">
        <v>0</v>
      </c>
      <c r="G65" s="85">
        <v>587</v>
      </c>
      <c r="H65" s="85">
        <v>113000000</v>
      </c>
      <c r="I65" s="141"/>
      <c r="J65" s="91"/>
      <c r="K65" s="100"/>
      <c r="L65" s="73">
        <f t="shared" si="17"/>
        <v>886999113</v>
      </c>
      <c r="M65" s="62"/>
      <c r="N65" s="62"/>
      <c r="O65" s="62"/>
      <c r="P65" s="62"/>
      <c r="Q65" s="62"/>
      <c r="R65" s="62"/>
      <c r="S65" s="62"/>
      <c r="T65" s="62"/>
      <c r="U65" s="62"/>
      <c r="V65" s="63"/>
      <c r="W65" s="69"/>
    </row>
    <row r="66" spans="1:23" s="70" customFormat="1" ht="25.5" customHeight="1" x14ac:dyDescent="0.25">
      <c r="A66" s="67">
        <v>3</v>
      </c>
      <c r="B66" s="61" t="s">
        <v>125</v>
      </c>
      <c r="C66" s="60" t="s">
        <v>65</v>
      </c>
      <c r="D66" s="85">
        <v>1100000000</v>
      </c>
      <c r="E66" s="85">
        <v>285</v>
      </c>
      <c r="F66" s="85"/>
      <c r="G66" s="85">
        <v>695</v>
      </c>
      <c r="H66" s="85">
        <v>120000000</v>
      </c>
      <c r="I66" s="142"/>
      <c r="J66" s="91"/>
      <c r="K66" s="100"/>
      <c r="L66" s="73">
        <f t="shared" si="17"/>
        <v>979999020</v>
      </c>
      <c r="M66" s="62"/>
      <c r="N66" s="62"/>
      <c r="O66" s="62"/>
      <c r="P66" s="62"/>
      <c r="Q66" s="62"/>
      <c r="R66" s="62"/>
      <c r="S66" s="62"/>
      <c r="T66" s="62"/>
      <c r="U66" s="62"/>
      <c r="V66" s="63"/>
      <c r="W66" s="69"/>
    </row>
    <row r="67" spans="1:23" s="48" customFormat="1" ht="25.5" customHeight="1" x14ac:dyDescent="0.25">
      <c r="A67" s="45" t="s">
        <v>62</v>
      </c>
      <c r="B67" s="46" t="s">
        <v>67</v>
      </c>
      <c r="C67" s="45"/>
      <c r="D67" s="87">
        <f>+D68+D71</f>
        <v>3100000000</v>
      </c>
      <c r="E67" s="87">
        <f t="shared" ref="E67:H67" si="32">+E68+E71</f>
        <v>885</v>
      </c>
      <c r="F67" s="87">
        <f t="shared" si="32"/>
        <v>0</v>
      </c>
      <c r="G67" s="87">
        <f t="shared" si="32"/>
        <v>1882</v>
      </c>
      <c r="H67" s="87">
        <f t="shared" si="32"/>
        <v>3099997233</v>
      </c>
      <c r="I67" s="87"/>
      <c r="J67" s="92"/>
      <c r="K67" s="101"/>
      <c r="L67" s="73">
        <f t="shared" si="17"/>
        <v>0</v>
      </c>
      <c r="M67" s="47" t="s">
        <v>93</v>
      </c>
      <c r="N67" s="47"/>
      <c r="O67" s="47"/>
      <c r="P67" s="47"/>
      <c r="Q67" s="47"/>
      <c r="R67" s="47"/>
      <c r="S67" s="47"/>
      <c r="T67" s="47"/>
      <c r="U67" s="47"/>
      <c r="V67" s="47"/>
      <c r="W67" s="47"/>
    </row>
    <row r="68" spans="1:23" s="59" customFormat="1" ht="25.5" customHeight="1" x14ac:dyDescent="0.25">
      <c r="A68" s="54" t="s">
        <v>35</v>
      </c>
      <c r="B68" s="55" t="s">
        <v>94</v>
      </c>
      <c r="C68" s="105"/>
      <c r="D68" s="88">
        <f>SUM(D69:D70)</f>
        <v>2200000000</v>
      </c>
      <c r="E68" s="88">
        <f t="shared" ref="E68:H68" si="33">SUM(E69:E70)</f>
        <v>885</v>
      </c>
      <c r="F68" s="88">
        <f t="shared" si="33"/>
        <v>0</v>
      </c>
      <c r="G68" s="88">
        <f t="shared" si="33"/>
        <v>1095</v>
      </c>
      <c r="H68" s="88">
        <f t="shared" si="33"/>
        <v>2199998020</v>
      </c>
      <c r="I68" s="140" t="s">
        <v>143</v>
      </c>
      <c r="J68" s="89"/>
      <c r="K68" s="98"/>
      <c r="L68" s="73">
        <f t="shared" si="17"/>
        <v>0</v>
      </c>
      <c r="M68" s="57"/>
      <c r="N68" s="57"/>
      <c r="O68" s="57"/>
      <c r="P68" s="57"/>
      <c r="Q68" s="57"/>
      <c r="R68" s="57"/>
      <c r="S68" s="57"/>
      <c r="T68" s="57"/>
      <c r="U68" s="57"/>
      <c r="V68" s="58"/>
      <c r="W68" s="56"/>
    </row>
    <row r="69" spans="1:23" s="70" customFormat="1" ht="25.5" customHeight="1" x14ac:dyDescent="0.25">
      <c r="A69" s="67">
        <v>1</v>
      </c>
      <c r="B69" s="61" t="s">
        <v>68</v>
      </c>
      <c r="C69" s="60" t="s">
        <v>101</v>
      </c>
      <c r="D69" s="85">
        <v>1100000000</v>
      </c>
      <c r="E69" s="85">
        <v>455</v>
      </c>
      <c r="F69" s="85"/>
      <c r="G69" s="85">
        <v>535</v>
      </c>
      <c r="H69" s="85">
        <f>+D69-E69-F69-G69</f>
        <v>1099999010</v>
      </c>
      <c r="I69" s="141"/>
      <c r="J69" s="91"/>
      <c r="K69" s="100"/>
      <c r="L69" s="73">
        <f t="shared" si="17"/>
        <v>0</v>
      </c>
      <c r="M69" s="62"/>
      <c r="N69" s="62"/>
      <c r="O69" s="62"/>
      <c r="P69" s="62"/>
      <c r="Q69" s="62"/>
      <c r="R69" s="62"/>
      <c r="S69" s="62"/>
      <c r="T69" s="62"/>
      <c r="U69" s="62"/>
      <c r="V69" s="63"/>
      <c r="W69" s="69"/>
    </row>
    <row r="70" spans="1:23" s="70" customFormat="1" ht="25.5" customHeight="1" x14ac:dyDescent="0.25">
      <c r="A70" s="67">
        <v>2</v>
      </c>
      <c r="B70" s="61" t="s">
        <v>96</v>
      </c>
      <c r="C70" s="60" t="s">
        <v>101</v>
      </c>
      <c r="D70" s="85">
        <v>1100000000</v>
      </c>
      <c r="E70" s="85">
        <v>430</v>
      </c>
      <c r="F70" s="85"/>
      <c r="G70" s="85">
        <v>560</v>
      </c>
      <c r="H70" s="85">
        <f>+D70-E70-F70-G70</f>
        <v>1099999010</v>
      </c>
      <c r="I70" s="141"/>
      <c r="J70" s="91"/>
      <c r="K70" s="100"/>
      <c r="L70" s="73">
        <f t="shared" si="17"/>
        <v>0</v>
      </c>
      <c r="M70" s="62"/>
      <c r="N70" s="62"/>
      <c r="O70" s="62"/>
      <c r="P70" s="62"/>
      <c r="Q70" s="62"/>
      <c r="R70" s="62"/>
      <c r="S70" s="62"/>
      <c r="T70" s="62"/>
      <c r="U70" s="62"/>
      <c r="V70" s="63"/>
      <c r="W70" s="69"/>
    </row>
    <row r="71" spans="1:23" s="59" customFormat="1" ht="25.5" customHeight="1" x14ac:dyDescent="0.25">
      <c r="A71" s="54" t="s">
        <v>36</v>
      </c>
      <c r="B71" s="55" t="s">
        <v>95</v>
      </c>
      <c r="C71" s="105"/>
      <c r="D71" s="88">
        <f>+SUM(D72:D73)</f>
        <v>900000000</v>
      </c>
      <c r="E71" s="88">
        <f t="shared" ref="E71" si="34">+SUM(E72:E73)</f>
        <v>0</v>
      </c>
      <c r="F71" s="88">
        <f t="shared" ref="F71:H71" si="35">+SUM(F72:F73)</f>
        <v>0</v>
      </c>
      <c r="G71" s="88">
        <f t="shared" si="35"/>
        <v>787</v>
      </c>
      <c r="H71" s="88">
        <f t="shared" si="35"/>
        <v>899999213</v>
      </c>
      <c r="I71" s="141"/>
      <c r="J71" s="89"/>
      <c r="K71" s="98"/>
      <c r="L71" s="73">
        <f t="shared" si="17"/>
        <v>0</v>
      </c>
      <c r="M71" s="57"/>
      <c r="N71" s="57"/>
      <c r="O71" s="57"/>
      <c r="P71" s="57"/>
      <c r="Q71" s="57"/>
      <c r="R71" s="57"/>
      <c r="S71" s="57"/>
      <c r="T71" s="57"/>
      <c r="U71" s="57"/>
      <c r="V71" s="58"/>
      <c r="W71" s="56"/>
    </row>
    <row r="72" spans="1:23" s="70" customFormat="1" ht="25.5" customHeight="1" x14ac:dyDescent="0.25">
      <c r="A72" s="67">
        <v>1</v>
      </c>
      <c r="B72" s="61" t="s">
        <v>69</v>
      </c>
      <c r="C72" s="60" t="s">
        <v>101</v>
      </c>
      <c r="D72" s="85">
        <v>400000000</v>
      </c>
      <c r="E72" s="85"/>
      <c r="F72" s="85"/>
      <c r="G72" s="85">
        <v>350</v>
      </c>
      <c r="H72" s="85">
        <f>+D72-E72-F72-G72</f>
        <v>399999650</v>
      </c>
      <c r="I72" s="141"/>
      <c r="J72" s="91"/>
      <c r="K72" s="100"/>
      <c r="L72" s="73">
        <f t="shared" si="17"/>
        <v>0</v>
      </c>
      <c r="M72" s="62"/>
      <c r="N72" s="62"/>
      <c r="O72" s="62"/>
      <c r="P72" s="62"/>
      <c r="Q72" s="62"/>
      <c r="R72" s="62"/>
      <c r="S72" s="62"/>
      <c r="T72" s="62"/>
      <c r="U72" s="62"/>
      <c r="V72" s="63"/>
      <c r="W72" s="69"/>
    </row>
    <row r="73" spans="1:23" s="70" customFormat="1" ht="25.5" customHeight="1" x14ac:dyDescent="0.25">
      <c r="A73" s="67">
        <v>2</v>
      </c>
      <c r="B73" s="61" t="s">
        <v>70</v>
      </c>
      <c r="C73" s="60" t="s">
        <v>101</v>
      </c>
      <c r="D73" s="85">
        <v>500000000</v>
      </c>
      <c r="E73" s="85"/>
      <c r="F73" s="85"/>
      <c r="G73" s="85">
        <v>437</v>
      </c>
      <c r="H73" s="85">
        <f>+D73-E73-F73-G73</f>
        <v>499999563</v>
      </c>
      <c r="I73" s="142"/>
      <c r="J73" s="91"/>
      <c r="K73" s="100"/>
      <c r="L73" s="73">
        <f t="shared" si="17"/>
        <v>0</v>
      </c>
      <c r="M73" s="62"/>
      <c r="N73" s="62"/>
      <c r="O73" s="62"/>
      <c r="P73" s="62"/>
      <c r="Q73" s="62"/>
      <c r="R73" s="62"/>
      <c r="S73" s="62"/>
      <c r="T73" s="62"/>
      <c r="U73" s="62"/>
      <c r="V73" s="63"/>
      <c r="W73" s="69"/>
    </row>
    <row r="74" spans="1:23" s="48" customFormat="1" ht="25.5" customHeight="1" x14ac:dyDescent="0.25">
      <c r="A74" s="45" t="s">
        <v>91</v>
      </c>
      <c r="B74" s="46" t="s">
        <v>71</v>
      </c>
      <c r="C74" s="45"/>
      <c r="D74" s="87">
        <f>+D75</f>
        <v>3075000000</v>
      </c>
      <c r="E74" s="87">
        <f t="shared" ref="E74:H74" si="36">+E75</f>
        <v>885</v>
      </c>
      <c r="F74" s="87">
        <f t="shared" si="36"/>
        <v>110000000</v>
      </c>
      <c r="G74" s="87">
        <f t="shared" si="36"/>
        <v>1882</v>
      </c>
      <c r="H74" s="87">
        <f t="shared" si="36"/>
        <v>198000000</v>
      </c>
      <c r="I74" s="87"/>
      <c r="J74" s="92"/>
      <c r="K74" s="101"/>
      <c r="L74" s="73">
        <f t="shared" si="17"/>
        <v>2766997233</v>
      </c>
      <c r="M74" s="47"/>
      <c r="N74" s="47"/>
      <c r="O74" s="47"/>
      <c r="P74" s="47"/>
      <c r="Q74" s="47"/>
      <c r="R74" s="47"/>
      <c r="S74" s="47"/>
      <c r="T74" s="47"/>
      <c r="U74" s="47"/>
      <c r="V74" s="47"/>
      <c r="W74" s="47"/>
    </row>
    <row r="75" spans="1:23" s="59" customFormat="1" ht="25.5" customHeight="1" x14ac:dyDescent="0.25">
      <c r="A75" s="54" t="s">
        <v>35</v>
      </c>
      <c r="B75" s="55" t="s">
        <v>94</v>
      </c>
      <c r="C75" s="105"/>
      <c r="D75" s="88">
        <f>+SUM(D76:D78)</f>
        <v>3075000000</v>
      </c>
      <c r="E75" s="88">
        <f t="shared" ref="E75:H75" si="37">+SUM(E76:E78)</f>
        <v>885</v>
      </c>
      <c r="F75" s="88">
        <f t="shared" si="37"/>
        <v>110000000</v>
      </c>
      <c r="G75" s="88">
        <f t="shared" si="37"/>
        <v>1882</v>
      </c>
      <c r="H75" s="88">
        <f t="shared" si="37"/>
        <v>198000000</v>
      </c>
      <c r="I75" s="140" t="s">
        <v>142</v>
      </c>
      <c r="J75" s="89"/>
      <c r="K75" s="98"/>
      <c r="L75" s="73">
        <f t="shared" si="17"/>
        <v>2766997233</v>
      </c>
      <c r="M75" s="57"/>
      <c r="N75" s="57"/>
      <c r="O75" s="57"/>
      <c r="P75" s="57"/>
      <c r="Q75" s="57"/>
      <c r="R75" s="57"/>
      <c r="S75" s="57"/>
      <c r="T75" s="57"/>
      <c r="U75" s="57"/>
      <c r="V75" s="58"/>
      <c r="W75" s="56"/>
    </row>
    <row r="76" spans="1:23" s="70" customFormat="1" ht="25.5" customHeight="1" x14ac:dyDescent="0.25">
      <c r="A76" s="67">
        <v>1</v>
      </c>
      <c r="B76" s="61" t="s">
        <v>72</v>
      </c>
      <c r="C76" s="60" t="s">
        <v>122</v>
      </c>
      <c r="D76" s="85">
        <v>1775000000</v>
      </c>
      <c r="E76" s="85">
        <v>400</v>
      </c>
      <c r="F76" s="85">
        <v>50000000</v>
      </c>
      <c r="G76" s="85">
        <v>1197</v>
      </c>
      <c r="H76" s="85">
        <v>128000000</v>
      </c>
      <c r="I76" s="141"/>
      <c r="J76" s="91"/>
      <c r="K76" s="100"/>
      <c r="L76" s="73">
        <f t="shared" si="17"/>
        <v>1596998403</v>
      </c>
      <c r="M76" s="62"/>
      <c r="N76" s="62"/>
      <c r="O76" s="62"/>
      <c r="P76" s="62"/>
      <c r="Q76" s="62"/>
      <c r="R76" s="62"/>
      <c r="S76" s="62"/>
      <c r="T76" s="62"/>
      <c r="U76" s="62"/>
      <c r="V76" s="63"/>
      <c r="W76" s="69"/>
    </row>
    <row r="77" spans="1:23" s="70" customFormat="1" ht="25.5" customHeight="1" x14ac:dyDescent="0.25">
      <c r="A77" s="67">
        <v>2</v>
      </c>
      <c r="B77" s="61" t="s">
        <v>73</v>
      </c>
      <c r="C77" s="60" t="s">
        <v>122</v>
      </c>
      <c r="D77" s="85">
        <v>700000000</v>
      </c>
      <c r="E77" s="85">
        <v>285</v>
      </c>
      <c r="F77" s="85">
        <v>30000000</v>
      </c>
      <c r="G77" s="85">
        <v>345</v>
      </c>
      <c r="H77" s="85">
        <v>40000000</v>
      </c>
      <c r="I77" s="141"/>
      <c r="J77" s="91"/>
      <c r="K77" s="100"/>
      <c r="L77" s="73">
        <f t="shared" si="17"/>
        <v>629999370</v>
      </c>
      <c r="M77" s="62"/>
      <c r="N77" s="62"/>
      <c r="O77" s="62"/>
      <c r="P77" s="62"/>
      <c r="Q77" s="62"/>
      <c r="R77" s="62"/>
      <c r="S77" s="62"/>
      <c r="T77" s="62"/>
      <c r="U77" s="62"/>
      <c r="V77" s="63"/>
      <c r="W77" s="69"/>
    </row>
    <row r="78" spans="1:23" s="70" customFormat="1" ht="25.5" customHeight="1" x14ac:dyDescent="0.25">
      <c r="A78" s="67">
        <v>3</v>
      </c>
      <c r="B78" s="61" t="s">
        <v>74</v>
      </c>
      <c r="C78" s="60" t="s">
        <v>122</v>
      </c>
      <c r="D78" s="85">
        <v>600000000</v>
      </c>
      <c r="E78" s="85">
        <v>200</v>
      </c>
      <c r="F78" s="85">
        <v>30000000</v>
      </c>
      <c r="G78" s="85">
        <v>340</v>
      </c>
      <c r="H78" s="85">
        <v>30000000</v>
      </c>
      <c r="I78" s="142"/>
      <c r="J78" s="91"/>
      <c r="K78" s="100"/>
      <c r="L78" s="73">
        <f t="shared" ref="L78:L105" si="38">+D78-E78-F78-G78-H78</f>
        <v>539999460</v>
      </c>
      <c r="M78" s="62"/>
      <c r="N78" s="62"/>
      <c r="O78" s="62"/>
      <c r="P78" s="62"/>
      <c r="Q78" s="62"/>
      <c r="R78" s="62"/>
      <c r="S78" s="62"/>
      <c r="T78" s="62"/>
      <c r="U78" s="62"/>
      <c r="V78" s="63"/>
      <c r="W78" s="69"/>
    </row>
    <row r="79" spans="1:23" s="48" customFormat="1" ht="25.5" customHeight="1" x14ac:dyDescent="0.25">
      <c r="A79" s="45" t="s">
        <v>89</v>
      </c>
      <c r="B79" s="46" t="s">
        <v>75</v>
      </c>
      <c r="C79" s="45"/>
      <c r="D79" s="87">
        <f>+D80+D82</f>
        <v>4900000000</v>
      </c>
      <c r="E79" s="87">
        <f>+E80+E82</f>
        <v>885</v>
      </c>
      <c r="F79" s="87">
        <f>+F80+F82</f>
        <v>1099999115</v>
      </c>
      <c r="G79" s="87">
        <f>+G80+G82</f>
        <v>1882</v>
      </c>
      <c r="H79" s="87">
        <f>+H80+H82</f>
        <v>3799998118</v>
      </c>
      <c r="I79" s="87"/>
      <c r="J79" s="92"/>
      <c r="K79" s="101"/>
      <c r="L79" s="73">
        <f t="shared" si="38"/>
        <v>0</v>
      </c>
      <c r="M79" s="47"/>
      <c r="N79" s="47"/>
      <c r="O79" s="47"/>
      <c r="P79" s="47"/>
      <c r="Q79" s="47"/>
      <c r="R79" s="47"/>
      <c r="S79" s="47"/>
      <c r="T79" s="47"/>
      <c r="U79" s="47"/>
      <c r="V79" s="47"/>
      <c r="W79" s="47"/>
    </row>
    <row r="80" spans="1:23" s="59" customFormat="1" ht="25.5" customHeight="1" x14ac:dyDescent="0.25">
      <c r="A80" s="54" t="s">
        <v>35</v>
      </c>
      <c r="B80" s="55" t="s">
        <v>94</v>
      </c>
      <c r="C80" s="105"/>
      <c r="D80" s="88">
        <f>+SUM(D81:D81)</f>
        <v>1100000000</v>
      </c>
      <c r="E80" s="88">
        <f>+SUM(E81:E81)</f>
        <v>885</v>
      </c>
      <c r="F80" s="88">
        <f>+SUM(F81:F81)</f>
        <v>1099999115</v>
      </c>
      <c r="G80" s="88">
        <f>+SUM(G81:G81)</f>
        <v>0</v>
      </c>
      <c r="H80" s="88">
        <f>+SUM(H81:H81)</f>
        <v>0</v>
      </c>
      <c r="I80" s="140" t="s">
        <v>141</v>
      </c>
      <c r="J80" s="89"/>
      <c r="K80" s="98"/>
      <c r="L80" s="73">
        <f t="shared" si="38"/>
        <v>0</v>
      </c>
      <c r="M80" s="57"/>
      <c r="N80" s="57"/>
      <c r="O80" s="57"/>
      <c r="P80" s="57"/>
      <c r="Q80" s="57"/>
      <c r="R80" s="57"/>
      <c r="S80" s="57"/>
      <c r="T80" s="57"/>
      <c r="U80" s="57"/>
      <c r="V80" s="58"/>
      <c r="W80" s="56"/>
    </row>
    <row r="81" spans="1:23" s="70" customFormat="1" ht="18.75" customHeight="1" x14ac:dyDescent="0.25">
      <c r="A81" s="67">
        <v>1</v>
      </c>
      <c r="B81" s="68" t="s">
        <v>126</v>
      </c>
      <c r="C81" s="60" t="s">
        <v>108</v>
      </c>
      <c r="D81" s="85">
        <v>1100000000</v>
      </c>
      <c r="E81" s="85">
        <v>885</v>
      </c>
      <c r="F81" s="85">
        <f>+D81-E81</f>
        <v>1099999115</v>
      </c>
      <c r="G81" s="85"/>
      <c r="H81" s="85"/>
      <c r="I81" s="141"/>
      <c r="J81" s="91"/>
      <c r="K81" s="100"/>
      <c r="L81" s="73">
        <f t="shared" si="38"/>
        <v>0</v>
      </c>
      <c r="M81" s="62"/>
      <c r="N81" s="62"/>
      <c r="O81" s="62"/>
      <c r="P81" s="62"/>
      <c r="Q81" s="62"/>
      <c r="R81" s="62"/>
      <c r="S81" s="62"/>
      <c r="T81" s="62"/>
      <c r="U81" s="62"/>
      <c r="V81" s="63"/>
      <c r="W81" s="69"/>
    </row>
    <row r="82" spans="1:23" s="59" customFormat="1" ht="25.5" customHeight="1" x14ac:dyDescent="0.25">
      <c r="A82" s="54" t="s">
        <v>36</v>
      </c>
      <c r="B82" s="55" t="s">
        <v>95</v>
      </c>
      <c r="C82" s="105"/>
      <c r="D82" s="88">
        <f>+SUM(D83:D85)</f>
        <v>3800000000</v>
      </c>
      <c r="E82" s="88">
        <f t="shared" ref="E82:H82" si="39">+SUM(E83:E85)</f>
        <v>0</v>
      </c>
      <c r="F82" s="88">
        <f t="shared" si="39"/>
        <v>0</v>
      </c>
      <c r="G82" s="88">
        <f t="shared" si="39"/>
        <v>1882</v>
      </c>
      <c r="H82" s="88">
        <f t="shared" si="39"/>
        <v>3799998118</v>
      </c>
      <c r="I82" s="141"/>
      <c r="J82" s="89"/>
      <c r="K82" s="98"/>
      <c r="L82" s="73">
        <f t="shared" si="38"/>
        <v>0</v>
      </c>
      <c r="M82" s="57"/>
      <c r="N82" s="57"/>
      <c r="O82" s="57"/>
      <c r="P82" s="57"/>
      <c r="Q82" s="57"/>
      <c r="R82" s="57"/>
      <c r="S82" s="57"/>
      <c r="T82" s="57"/>
      <c r="U82" s="57"/>
      <c r="V82" s="58"/>
      <c r="W82" s="56"/>
    </row>
    <row r="83" spans="1:23" s="70" customFormat="1" ht="19.5" customHeight="1" x14ac:dyDescent="0.25">
      <c r="A83" s="67">
        <v>1</v>
      </c>
      <c r="B83" s="68" t="s">
        <v>76</v>
      </c>
      <c r="C83" s="60" t="s">
        <v>108</v>
      </c>
      <c r="D83" s="85">
        <v>1000000000</v>
      </c>
      <c r="E83" s="85"/>
      <c r="F83" s="85"/>
      <c r="G83" s="85">
        <v>600</v>
      </c>
      <c r="H83" s="85">
        <f>+D83-G83</f>
        <v>999999400</v>
      </c>
      <c r="I83" s="141"/>
      <c r="J83" s="91"/>
      <c r="K83" s="100"/>
      <c r="L83" s="73">
        <f t="shared" si="38"/>
        <v>0</v>
      </c>
      <c r="M83" s="62"/>
      <c r="N83" s="62"/>
      <c r="O83" s="62"/>
      <c r="P83" s="62"/>
      <c r="Q83" s="62"/>
      <c r="R83" s="62"/>
      <c r="S83" s="62"/>
      <c r="T83" s="62"/>
      <c r="U83" s="62"/>
      <c r="V83" s="63"/>
      <c r="W83" s="69"/>
    </row>
    <row r="84" spans="1:23" s="70" customFormat="1" ht="25.5" customHeight="1" x14ac:dyDescent="0.25">
      <c r="A84" s="67">
        <v>2</v>
      </c>
      <c r="B84" s="68" t="s">
        <v>77</v>
      </c>
      <c r="C84" s="60" t="s">
        <v>108</v>
      </c>
      <c r="D84" s="85">
        <v>2000000000</v>
      </c>
      <c r="E84" s="85"/>
      <c r="F84" s="85"/>
      <c r="G84" s="85">
        <v>1000</v>
      </c>
      <c r="H84" s="85">
        <f t="shared" ref="H84:H85" si="40">+D84-G84</f>
        <v>1999999000</v>
      </c>
      <c r="I84" s="141"/>
      <c r="J84" s="91"/>
      <c r="K84" s="100"/>
      <c r="L84" s="73">
        <f t="shared" si="38"/>
        <v>0</v>
      </c>
      <c r="M84" s="62"/>
      <c r="N84" s="62"/>
      <c r="O84" s="62"/>
      <c r="P84" s="62"/>
      <c r="Q84" s="62"/>
      <c r="R84" s="62"/>
      <c r="S84" s="62"/>
      <c r="T84" s="62"/>
      <c r="U84" s="62"/>
      <c r="V84" s="63"/>
      <c r="W84" s="69"/>
    </row>
    <row r="85" spans="1:23" s="70" customFormat="1" ht="17.25" customHeight="1" x14ac:dyDescent="0.25">
      <c r="A85" s="67">
        <v>3</v>
      </c>
      <c r="B85" s="68" t="s">
        <v>114</v>
      </c>
      <c r="C85" s="60" t="s">
        <v>108</v>
      </c>
      <c r="D85" s="85">
        <v>800000000</v>
      </c>
      <c r="E85" s="85"/>
      <c r="F85" s="85"/>
      <c r="G85" s="85">
        <v>282</v>
      </c>
      <c r="H85" s="85">
        <f t="shared" si="40"/>
        <v>799999718</v>
      </c>
      <c r="I85" s="142"/>
      <c r="J85" s="91"/>
      <c r="K85" s="100"/>
      <c r="L85" s="73">
        <f t="shared" si="38"/>
        <v>0</v>
      </c>
      <c r="M85" s="62"/>
      <c r="N85" s="62"/>
      <c r="O85" s="62"/>
      <c r="P85" s="62"/>
      <c r="Q85" s="62"/>
      <c r="R85" s="62"/>
      <c r="S85" s="62"/>
      <c r="T85" s="62"/>
      <c r="U85" s="62"/>
      <c r="V85" s="63"/>
      <c r="W85" s="69"/>
    </row>
    <row r="86" spans="1:23" s="48" customFormat="1" ht="25.5" customHeight="1" x14ac:dyDescent="0.25">
      <c r="A86" s="45" t="s">
        <v>90</v>
      </c>
      <c r="B86" s="46" t="s">
        <v>78</v>
      </c>
      <c r="C86" s="45"/>
      <c r="D86" s="87">
        <f>+D87</f>
        <v>12800000000</v>
      </c>
      <c r="E86" s="87">
        <f t="shared" ref="E86:H86" si="41">+E87</f>
        <v>885</v>
      </c>
      <c r="F86" s="87">
        <f t="shared" si="41"/>
        <v>0</v>
      </c>
      <c r="G86" s="87">
        <f t="shared" si="41"/>
        <v>1882</v>
      </c>
      <c r="H86" s="87">
        <f t="shared" si="41"/>
        <v>10799999233</v>
      </c>
      <c r="I86" s="87"/>
      <c r="J86" s="92"/>
      <c r="K86" s="101"/>
      <c r="L86" s="73">
        <f t="shared" si="38"/>
        <v>1999998000</v>
      </c>
      <c r="M86" s="47"/>
      <c r="N86" s="47"/>
      <c r="O86" s="47"/>
      <c r="P86" s="47"/>
      <c r="Q86" s="47"/>
      <c r="R86" s="47"/>
      <c r="S86" s="47"/>
      <c r="T86" s="47"/>
      <c r="U86" s="47"/>
      <c r="V86" s="47"/>
      <c r="W86" s="47"/>
    </row>
    <row r="87" spans="1:23" s="59" customFormat="1" ht="25.5" customHeight="1" x14ac:dyDescent="0.25">
      <c r="A87" s="54" t="s">
        <v>35</v>
      </c>
      <c r="B87" s="55" t="s">
        <v>94</v>
      </c>
      <c r="C87" s="105"/>
      <c r="D87" s="88">
        <f>+D88+D89</f>
        <v>12800000000</v>
      </c>
      <c r="E87" s="88">
        <f t="shared" ref="E87:H87" si="42">+E88+E89</f>
        <v>885</v>
      </c>
      <c r="F87" s="88">
        <f t="shared" si="42"/>
        <v>0</v>
      </c>
      <c r="G87" s="88">
        <f t="shared" si="42"/>
        <v>1882</v>
      </c>
      <c r="H87" s="88">
        <f t="shared" si="42"/>
        <v>10799999233</v>
      </c>
      <c r="I87" s="140" t="s">
        <v>140</v>
      </c>
      <c r="J87" s="89"/>
      <c r="K87" s="98"/>
      <c r="L87" s="73">
        <f t="shared" si="38"/>
        <v>1999998000</v>
      </c>
      <c r="M87" s="57"/>
      <c r="N87" s="57"/>
      <c r="O87" s="57"/>
      <c r="P87" s="57"/>
      <c r="Q87" s="57"/>
      <c r="R87" s="57"/>
      <c r="S87" s="57"/>
      <c r="T87" s="57"/>
      <c r="U87" s="57"/>
      <c r="V87" s="58"/>
      <c r="W87" s="56"/>
    </row>
    <row r="88" spans="1:23" s="70" customFormat="1" ht="25.5" customHeight="1" x14ac:dyDescent="0.25">
      <c r="A88" s="67">
        <v>1</v>
      </c>
      <c r="B88" s="68" t="s">
        <v>109</v>
      </c>
      <c r="C88" s="60" t="s">
        <v>106</v>
      </c>
      <c r="D88" s="85">
        <v>800000000</v>
      </c>
      <c r="E88" s="85">
        <v>767</v>
      </c>
      <c r="F88" s="85"/>
      <c r="G88" s="85"/>
      <c r="H88" s="85">
        <f>+D88-E88</f>
        <v>799999233</v>
      </c>
      <c r="I88" s="141"/>
      <c r="J88" s="91"/>
      <c r="K88" s="100"/>
      <c r="L88" s="73">
        <f t="shared" si="38"/>
        <v>0</v>
      </c>
      <c r="M88" s="62">
        <f>885-767</f>
        <v>118</v>
      </c>
      <c r="N88" s="62"/>
      <c r="O88" s="62"/>
      <c r="P88" s="62"/>
      <c r="Q88" s="62"/>
      <c r="R88" s="62"/>
      <c r="S88" s="62"/>
      <c r="T88" s="62"/>
      <c r="U88" s="62"/>
      <c r="V88" s="63"/>
      <c r="W88" s="69"/>
    </row>
    <row r="89" spans="1:23" s="70" customFormat="1" ht="25.5" customHeight="1" x14ac:dyDescent="0.25">
      <c r="A89" s="67">
        <v>2</v>
      </c>
      <c r="B89" s="68" t="s">
        <v>123</v>
      </c>
      <c r="C89" s="60" t="s">
        <v>106</v>
      </c>
      <c r="D89" s="85">
        <v>12000000000</v>
      </c>
      <c r="E89" s="85">
        <v>118</v>
      </c>
      <c r="F89" s="85"/>
      <c r="G89" s="85">
        <v>1882</v>
      </c>
      <c r="H89" s="85">
        <v>10000000000</v>
      </c>
      <c r="I89" s="142"/>
      <c r="J89" s="91"/>
      <c r="K89" s="100"/>
      <c r="L89" s="73">
        <f t="shared" si="38"/>
        <v>1999998000</v>
      </c>
      <c r="M89" s="62"/>
      <c r="N89" s="62"/>
      <c r="O89" s="62"/>
      <c r="P89" s="62"/>
      <c r="Q89" s="62"/>
      <c r="R89" s="62"/>
      <c r="S89" s="62"/>
      <c r="T89" s="62"/>
      <c r="U89" s="62"/>
      <c r="V89" s="63"/>
      <c r="W89" s="69"/>
    </row>
    <row r="90" spans="1:23" s="48" customFormat="1" ht="25.5" customHeight="1" x14ac:dyDescent="0.25">
      <c r="A90" s="45" t="s">
        <v>92</v>
      </c>
      <c r="B90" s="46" t="s">
        <v>79</v>
      </c>
      <c r="C90" s="45"/>
      <c r="D90" s="87">
        <f>+D91+D96</f>
        <v>7330000000</v>
      </c>
      <c r="E90" s="87">
        <f t="shared" ref="E90:G90" si="43">+E91+E96</f>
        <v>1684</v>
      </c>
      <c r="F90" s="87">
        <f t="shared" si="43"/>
        <v>0</v>
      </c>
      <c r="G90" s="87">
        <f t="shared" si="43"/>
        <v>5646</v>
      </c>
      <c r="H90" s="87"/>
      <c r="I90" s="87"/>
      <c r="J90" s="92"/>
      <c r="K90" s="104"/>
      <c r="L90" s="73">
        <f t="shared" si="38"/>
        <v>7329992670</v>
      </c>
      <c r="M90" s="75">
        <f>+G90+D90</f>
        <v>7330005646</v>
      </c>
      <c r="N90" s="47"/>
      <c r="O90" s="47"/>
      <c r="P90" s="47"/>
      <c r="Q90" s="47"/>
      <c r="R90" s="47"/>
      <c r="S90" s="47"/>
      <c r="T90" s="47"/>
      <c r="U90" s="47"/>
      <c r="V90" s="47"/>
      <c r="W90" s="47"/>
    </row>
    <row r="91" spans="1:23" s="59" customFormat="1" ht="25.5" customHeight="1" x14ac:dyDescent="0.25">
      <c r="A91" s="54" t="s">
        <v>35</v>
      </c>
      <c r="B91" s="55" t="s">
        <v>94</v>
      </c>
      <c r="C91" s="105"/>
      <c r="D91" s="88">
        <f>+SUM(D92:D95)</f>
        <v>3880000000</v>
      </c>
      <c r="E91" s="88">
        <f t="shared" ref="E91:G91" si="44">+SUM(E92:E95)</f>
        <v>1684</v>
      </c>
      <c r="F91" s="88">
        <f t="shared" si="44"/>
        <v>0</v>
      </c>
      <c r="G91" s="88">
        <f t="shared" si="44"/>
        <v>2196</v>
      </c>
      <c r="H91" s="88">
        <f t="shared" ref="H91" si="45">+SUM(H92:H93)</f>
        <v>0</v>
      </c>
      <c r="I91" s="140" t="s">
        <v>139</v>
      </c>
      <c r="J91" s="89"/>
      <c r="K91" s="98"/>
      <c r="L91" s="73">
        <f t="shared" si="38"/>
        <v>3879996120</v>
      </c>
      <c r="M91" s="57">
        <v>1684000000</v>
      </c>
      <c r="N91" s="57"/>
      <c r="O91" s="57"/>
      <c r="P91" s="57"/>
      <c r="Q91" s="57"/>
      <c r="R91" s="57"/>
      <c r="S91" s="57"/>
      <c r="T91" s="57"/>
      <c r="U91" s="57"/>
      <c r="V91" s="58"/>
      <c r="W91" s="56"/>
    </row>
    <row r="92" spans="1:23" s="70" customFormat="1" ht="25.5" customHeight="1" x14ac:dyDescent="0.25">
      <c r="A92" s="67">
        <v>1</v>
      </c>
      <c r="B92" s="68" t="s">
        <v>107</v>
      </c>
      <c r="C92" s="60" t="s">
        <v>110</v>
      </c>
      <c r="D92" s="85">
        <v>950000000</v>
      </c>
      <c r="E92" s="85">
        <v>400</v>
      </c>
      <c r="F92" s="85"/>
      <c r="G92" s="85">
        <v>550</v>
      </c>
      <c r="H92" s="85"/>
      <c r="I92" s="141"/>
      <c r="J92" s="91"/>
      <c r="K92" s="100"/>
      <c r="L92" s="73">
        <f t="shared" si="38"/>
        <v>949999050</v>
      </c>
      <c r="M92" s="62">
        <f>+M91-E91</f>
        <v>1683998316</v>
      </c>
      <c r="N92" s="62"/>
      <c r="O92" s="62"/>
      <c r="P92" s="62"/>
      <c r="Q92" s="62"/>
      <c r="R92" s="62"/>
      <c r="S92" s="62"/>
      <c r="T92" s="62"/>
      <c r="U92" s="62"/>
      <c r="V92" s="63"/>
      <c r="W92" s="69"/>
    </row>
    <row r="93" spans="1:23" s="70" customFormat="1" ht="25.5" customHeight="1" x14ac:dyDescent="0.25">
      <c r="A93" s="67">
        <v>2</v>
      </c>
      <c r="B93" s="68" t="s">
        <v>80</v>
      </c>
      <c r="C93" s="60" t="s">
        <v>110</v>
      </c>
      <c r="D93" s="85">
        <v>1000000000</v>
      </c>
      <c r="E93" s="85">
        <v>450</v>
      </c>
      <c r="F93" s="85"/>
      <c r="G93" s="85">
        <v>550</v>
      </c>
      <c r="H93" s="85"/>
      <c r="I93" s="141"/>
      <c r="J93" s="91"/>
      <c r="K93" s="100"/>
      <c r="L93" s="73">
        <f t="shared" si="38"/>
        <v>999999000</v>
      </c>
      <c r="M93" s="62">
        <f>+M91-E91</f>
        <v>1683998316</v>
      </c>
      <c r="N93" s="62"/>
      <c r="O93" s="62"/>
      <c r="P93" s="62"/>
      <c r="Q93" s="62"/>
      <c r="R93" s="62"/>
      <c r="S93" s="62"/>
      <c r="T93" s="62"/>
      <c r="U93" s="62"/>
      <c r="V93" s="63"/>
      <c r="W93" s="69"/>
    </row>
    <row r="94" spans="1:23" s="70" customFormat="1" ht="25.5" customHeight="1" x14ac:dyDescent="0.25">
      <c r="A94" s="67">
        <v>3</v>
      </c>
      <c r="B94" s="68" t="s">
        <v>81</v>
      </c>
      <c r="C94" s="60" t="s">
        <v>110</v>
      </c>
      <c r="D94" s="85">
        <v>900000000</v>
      </c>
      <c r="E94" s="85">
        <v>350</v>
      </c>
      <c r="F94" s="85"/>
      <c r="G94" s="85">
        <v>550</v>
      </c>
      <c r="H94" s="85"/>
      <c r="I94" s="141"/>
      <c r="J94" s="91"/>
      <c r="K94" s="100"/>
      <c r="L94" s="73">
        <f t="shared" si="38"/>
        <v>899999100</v>
      </c>
      <c r="M94" s="62">
        <v>7330000000</v>
      </c>
      <c r="N94" s="62"/>
      <c r="O94" s="62"/>
      <c r="P94" s="62"/>
      <c r="Q94" s="62"/>
      <c r="R94" s="62"/>
      <c r="S94" s="62"/>
      <c r="T94" s="62"/>
      <c r="U94" s="62"/>
      <c r="V94" s="63"/>
      <c r="W94" s="69"/>
    </row>
    <row r="95" spans="1:23" s="70" customFormat="1" ht="21.75" customHeight="1" x14ac:dyDescent="0.25">
      <c r="A95" s="67">
        <v>4</v>
      </c>
      <c r="B95" s="68" t="s">
        <v>105</v>
      </c>
      <c r="C95" s="60" t="s">
        <v>110</v>
      </c>
      <c r="D95" s="85">
        <v>1030000000</v>
      </c>
      <c r="E95" s="85">
        <v>484</v>
      </c>
      <c r="F95" s="85"/>
      <c r="G95" s="85">
        <v>546</v>
      </c>
      <c r="H95" s="85"/>
      <c r="I95" s="141"/>
      <c r="J95" s="91"/>
      <c r="K95" s="100"/>
      <c r="L95" s="73">
        <f t="shared" si="38"/>
        <v>1029998970</v>
      </c>
      <c r="M95" s="62">
        <f>+M94-M91</f>
        <v>5646000000</v>
      </c>
      <c r="N95" s="62"/>
      <c r="O95" s="62"/>
      <c r="P95" s="62"/>
      <c r="Q95" s="62"/>
      <c r="R95" s="62"/>
      <c r="S95" s="62"/>
      <c r="T95" s="62"/>
      <c r="U95" s="62"/>
      <c r="V95" s="63"/>
      <c r="W95" s="69"/>
    </row>
    <row r="96" spans="1:23" s="59" customFormat="1" ht="25.5" customHeight="1" x14ac:dyDescent="0.25">
      <c r="A96" s="54" t="s">
        <v>36</v>
      </c>
      <c r="B96" s="55" t="s">
        <v>95</v>
      </c>
      <c r="C96" s="105"/>
      <c r="D96" s="88">
        <f>+SUM(D97:D100)</f>
        <v>3450000000</v>
      </c>
      <c r="E96" s="88"/>
      <c r="F96" s="88">
        <f t="shared" ref="F96:G96" si="46">+SUM(F97:F100)</f>
        <v>0</v>
      </c>
      <c r="G96" s="88">
        <f t="shared" si="46"/>
        <v>3450</v>
      </c>
      <c r="H96" s="88">
        <f>+SUM(H97:H99)</f>
        <v>0</v>
      </c>
      <c r="I96" s="141"/>
      <c r="J96" s="89"/>
      <c r="K96" s="98"/>
      <c r="L96" s="73">
        <f t="shared" si="38"/>
        <v>3449996550</v>
      </c>
      <c r="M96" s="57">
        <f>+M95-G90</f>
        <v>5645994354</v>
      </c>
      <c r="N96" s="57"/>
      <c r="O96" s="57"/>
      <c r="P96" s="57"/>
      <c r="Q96" s="57"/>
      <c r="R96" s="57"/>
      <c r="S96" s="57"/>
      <c r="T96" s="57"/>
      <c r="U96" s="57"/>
      <c r="V96" s="58"/>
      <c r="W96" s="56"/>
    </row>
    <row r="97" spans="1:23" s="70" customFormat="1" ht="25.5" customHeight="1" x14ac:dyDescent="0.25">
      <c r="A97" s="67">
        <v>1</v>
      </c>
      <c r="B97" s="68" t="s">
        <v>112</v>
      </c>
      <c r="C97" s="60" t="s">
        <v>110</v>
      </c>
      <c r="D97" s="85">
        <v>1000000000</v>
      </c>
      <c r="E97" s="85"/>
      <c r="F97" s="85"/>
      <c r="G97" s="85">
        <v>1000</v>
      </c>
      <c r="H97" s="85"/>
      <c r="I97" s="141"/>
      <c r="J97" s="91"/>
      <c r="K97" s="100"/>
      <c r="L97" s="73">
        <f t="shared" si="38"/>
        <v>999999000</v>
      </c>
      <c r="M97" s="62">
        <f>+G90+E90</f>
        <v>7330</v>
      </c>
      <c r="N97" s="62"/>
      <c r="O97" s="62"/>
      <c r="P97" s="62"/>
      <c r="Q97" s="62"/>
      <c r="R97" s="62"/>
      <c r="S97" s="62"/>
      <c r="T97" s="62"/>
      <c r="U97" s="62"/>
      <c r="V97" s="63"/>
      <c r="W97" s="69"/>
    </row>
    <row r="98" spans="1:23" s="70" customFormat="1" ht="16.5" customHeight="1" x14ac:dyDescent="0.25">
      <c r="A98" s="67">
        <v>2</v>
      </c>
      <c r="B98" s="68" t="s">
        <v>82</v>
      </c>
      <c r="C98" s="60" t="s">
        <v>110</v>
      </c>
      <c r="D98" s="85">
        <v>1150000000</v>
      </c>
      <c r="E98" s="85"/>
      <c r="F98" s="85"/>
      <c r="G98" s="85">
        <v>1150</v>
      </c>
      <c r="H98" s="85"/>
      <c r="I98" s="141"/>
      <c r="J98" s="91"/>
      <c r="K98" s="100"/>
      <c r="L98" s="73">
        <f t="shared" si="38"/>
        <v>1149998850</v>
      </c>
      <c r="M98" s="62">
        <f>2767*12+7330+2285</f>
        <v>42819</v>
      </c>
      <c r="N98" s="62"/>
      <c r="O98" s="62"/>
      <c r="P98" s="62"/>
      <c r="Q98" s="62"/>
      <c r="R98" s="62"/>
      <c r="S98" s="62"/>
      <c r="T98" s="62"/>
      <c r="U98" s="62"/>
      <c r="V98" s="63"/>
      <c r="W98" s="69"/>
    </row>
    <row r="99" spans="1:23" s="70" customFormat="1" ht="18.75" customHeight="1" x14ac:dyDescent="0.25">
      <c r="A99" s="67">
        <v>3</v>
      </c>
      <c r="B99" s="68" t="s">
        <v>124</v>
      </c>
      <c r="C99" s="60" t="s">
        <v>110</v>
      </c>
      <c r="D99" s="85">
        <v>600000000</v>
      </c>
      <c r="E99" s="85"/>
      <c r="F99" s="85"/>
      <c r="G99" s="85">
        <v>600</v>
      </c>
      <c r="H99" s="85"/>
      <c r="I99" s="141"/>
      <c r="J99" s="91"/>
      <c r="K99" s="100"/>
      <c r="L99" s="73">
        <f t="shared" si="38"/>
        <v>599999400</v>
      </c>
      <c r="M99" s="62"/>
      <c r="N99" s="62"/>
      <c r="O99" s="62"/>
      <c r="P99" s="62"/>
      <c r="Q99" s="62"/>
      <c r="R99" s="62"/>
      <c r="S99" s="62"/>
      <c r="T99" s="62"/>
      <c r="U99" s="62"/>
      <c r="V99" s="63"/>
      <c r="W99" s="69"/>
    </row>
    <row r="100" spans="1:23" s="70" customFormat="1" ht="19.5" customHeight="1" x14ac:dyDescent="0.25">
      <c r="A100" s="67">
        <v>4</v>
      </c>
      <c r="B100" s="68" t="s">
        <v>113</v>
      </c>
      <c r="C100" s="60" t="s">
        <v>110</v>
      </c>
      <c r="D100" s="85">
        <v>700000000</v>
      </c>
      <c r="E100" s="85"/>
      <c r="F100" s="85"/>
      <c r="G100" s="85">
        <v>700</v>
      </c>
      <c r="H100" s="85"/>
      <c r="I100" s="142"/>
      <c r="J100" s="91"/>
      <c r="K100" s="100"/>
      <c r="L100" s="73">
        <f t="shared" si="38"/>
        <v>699999300</v>
      </c>
      <c r="M100" s="62"/>
      <c r="N100" s="62"/>
      <c r="O100" s="62"/>
      <c r="P100" s="62"/>
      <c r="Q100" s="62"/>
      <c r="R100" s="62"/>
      <c r="S100" s="62"/>
      <c r="T100" s="62"/>
      <c r="U100" s="62"/>
      <c r="V100" s="63"/>
      <c r="W100" s="69"/>
    </row>
    <row r="101" spans="1:23" s="48" customFormat="1" ht="25.5" customHeight="1" x14ac:dyDescent="0.25">
      <c r="A101" s="45" t="s">
        <v>104</v>
      </c>
      <c r="B101" s="46" t="s">
        <v>103</v>
      </c>
      <c r="C101" s="45"/>
      <c r="D101" s="87">
        <f>+D102</f>
        <v>2285000000</v>
      </c>
      <c r="E101" s="87">
        <f>+E102</f>
        <v>2285</v>
      </c>
      <c r="F101" s="87"/>
      <c r="G101" s="87"/>
      <c r="H101" s="87"/>
      <c r="I101" s="87"/>
      <c r="J101" s="92"/>
      <c r="K101" s="101"/>
      <c r="L101" s="73">
        <f t="shared" si="38"/>
        <v>2284997715</v>
      </c>
      <c r="M101" s="47"/>
      <c r="N101" s="47"/>
      <c r="O101" s="47"/>
      <c r="P101" s="47"/>
      <c r="Q101" s="47"/>
      <c r="R101" s="47"/>
      <c r="S101" s="47"/>
      <c r="T101" s="47"/>
      <c r="U101" s="47"/>
      <c r="V101" s="47"/>
      <c r="W101" s="47"/>
    </row>
    <row r="102" spans="1:23" s="83" customFormat="1" ht="25.5" customHeight="1" x14ac:dyDescent="0.25">
      <c r="A102" s="79"/>
      <c r="B102" s="80" t="s">
        <v>94</v>
      </c>
      <c r="C102" s="79"/>
      <c r="D102" s="84">
        <f>+SUM(D103:D105)</f>
        <v>2285000000</v>
      </c>
      <c r="E102" s="84">
        <f>+SUM(E103:E105)</f>
        <v>2285</v>
      </c>
      <c r="F102" s="84"/>
      <c r="G102" s="84"/>
      <c r="H102" s="84"/>
      <c r="I102" s="143" t="s">
        <v>138</v>
      </c>
      <c r="J102" s="93"/>
      <c r="K102" s="102"/>
      <c r="L102" s="81">
        <f t="shared" si="38"/>
        <v>2284997715</v>
      </c>
      <c r="M102" s="82"/>
      <c r="N102" s="82"/>
      <c r="O102" s="82"/>
      <c r="P102" s="82"/>
      <c r="Q102" s="82"/>
      <c r="R102" s="82"/>
      <c r="S102" s="82"/>
      <c r="T102" s="82"/>
      <c r="U102" s="82"/>
      <c r="V102" s="82"/>
      <c r="W102" s="82"/>
    </row>
    <row r="103" spans="1:23" s="70" customFormat="1" ht="25.5" customHeight="1" x14ac:dyDescent="0.25">
      <c r="A103" s="67">
        <v>1</v>
      </c>
      <c r="B103" s="68" t="s">
        <v>116</v>
      </c>
      <c r="C103" s="60" t="s">
        <v>119</v>
      </c>
      <c r="D103" s="85">
        <v>300000000</v>
      </c>
      <c r="E103" s="85">
        <v>300</v>
      </c>
      <c r="F103" s="85"/>
      <c r="G103" s="85"/>
      <c r="H103" s="85"/>
      <c r="I103" s="144"/>
      <c r="J103" s="91"/>
      <c r="K103" s="100"/>
      <c r="L103" s="73">
        <f t="shared" si="38"/>
        <v>299999700</v>
      </c>
      <c r="M103" s="62"/>
      <c r="N103" s="62"/>
      <c r="O103" s="62"/>
      <c r="P103" s="62"/>
      <c r="Q103" s="62"/>
      <c r="R103" s="62"/>
      <c r="S103" s="62"/>
      <c r="T103" s="62"/>
      <c r="U103" s="62"/>
      <c r="V103" s="63"/>
      <c r="W103" s="69"/>
    </row>
    <row r="104" spans="1:23" s="70" customFormat="1" ht="25.5" customHeight="1" x14ac:dyDescent="0.25">
      <c r="A104" s="67">
        <v>2</v>
      </c>
      <c r="B104" s="68" t="s">
        <v>117</v>
      </c>
      <c r="C104" s="60" t="s">
        <v>119</v>
      </c>
      <c r="D104" s="85">
        <v>1100000000</v>
      </c>
      <c r="E104" s="85">
        <v>1100</v>
      </c>
      <c r="F104" s="85"/>
      <c r="G104" s="85"/>
      <c r="H104" s="85"/>
      <c r="I104" s="144"/>
      <c r="J104" s="91"/>
      <c r="K104" s="100"/>
      <c r="L104" s="73">
        <f t="shared" si="38"/>
        <v>1099998900</v>
      </c>
      <c r="M104" s="62"/>
      <c r="N104" s="62"/>
      <c r="O104" s="62"/>
      <c r="P104" s="62"/>
      <c r="Q104" s="62"/>
      <c r="R104" s="62"/>
      <c r="S104" s="62"/>
      <c r="T104" s="62"/>
      <c r="U104" s="62"/>
      <c r="V104" s="63"/>
      <c r="W104" s="69"/>
    </row>
    <row r="105" spans="1:23" s="70" customFormat="1" ht="25.5" customHeight="1" x14ac:dyDescent="0.25">
      <c r="A105" s="67">
        <v>3</v>
      </c>
      <c r="B105" s="68" t="s">
        <v>118</v>
      </c>
      <c r="C105" s="60" t="s">
        <v>119</v>
      </c>
      <c r="D105" s="85">
        <v>885000000</v>
      </c>
      <c r="E105" s="85">
        <v>885</v>
      </c>
      <c r="F105" s="85"/>
      <c r="G105" s="85"/>
      <c r="H105" s="85"/>
      <c r="I105" s="145"/>
      <c r="J105" s="91"/>
      <c r="K105" s="100"/>
      <c r="L105" s="73">
        <f t="shared" si="38"/>
        <v>884999115</v>
      </c>
      <c r="M105" s="62"/>
      <c r="N105" s="62"/>
      <c r="O105" s="62"/>
      <c r="P105" s="62"/>
      <c r="Q105" s="62"/>
      <c r="R105" s="62"/>
      <c r="S105" s="62"/>
      <c r="T105" s="62"/>
      <c r="U105" s="62"/>
      <c r="V105" s="63"/>
      <c r="W105" s="69"/>
    </row>
    <row r="106" spans="1:23" x14ac:dyDescent="0.25">
      <c r="F106" s="133"/>
      <c r="G106" s="133"/>
      <c r="H106" s="133"/>
      <c r="I106" s="133"/>
      <c r="J106" s="133"/>
      <c r="K106" s="94"/>
      <c r="L106" s="76"/>
      <c r="M106" s="76"/>
      <c r="N106" s="72" t="e">
        <f>+#REF!-#REF!</f>
        <v>#REF!</v>
      </c>
      <c r="O106" s="76"/>
      <c r="P106" s="76"/>
      <c r="Q106" s="76"/>
      <c r="R106" s="76"/>
      <c r="S106" s="76"/>
      <c r="T106" s="76"/>
      <c r="U106" s="76"/>
      <c r="V106" s="76"/>
      <c r="W106" s="76"/>
    </row>
    <row r="107" spans="1:23" x14ac:dyDescent="0.25">
      <c r="B107" s="133"/>
      <c r="C107" s="133"/>
      <c r="D107" s="133"/>
      <c r="F107" s="133"/>
      <c r="G107" s="133"/>
      <c r="H107" s="133"/>
      <c r="I107" s="133"/>
      <c r="J107" s="133"/>
      <c r="K107" s="94"/>
      <c r="L107" s="76"/>
      <c r="M107" s="76"/>
      <c r="N107" s="76"/>
      <c r="O107" s="76"/>
      <c r="P107" s="76"/>
      <c r="Q107" s="76"/>
      <c r="R107" s="76"/>
      <c r="S107" s="76"/>
      <c r="T107" s="76"/>
      <c r="U107" s="76"/>
      <c r="V107" s="76"/>
      <c r="W107" s="76"/>
    </row>
    <row r="108" spans="1:23" x14ac:dyDescent="0.25">
      <c r="B108" s="49"/>
      <c r="C108" s="49"/>
      <c r="D108" s="49"/>
      <c r="F108" s="49"/>
      <c r="G108" s="49"/>
      <c r="H108" s="49"/>
      <c r="I108" s="49"/>
      <c r="J108" s="49"/>
      <c r="K108" s="49"/>
      <c r="L108" s="49"/>
      <c r="M108" s="49">
        <f>6+7+5.5+4.5+6+5+5</f>
        <v>39</v>
      </c>
      <c r="N108" s="49"/>
      <c r="O108" s="49"/>
      <c r="P108" s="49"/>
      <c r="Q108" s="49"/>
      <c r="R108" s="49"/>
      <c r="S108" s="49"/>
      <c r="T108" s="49"/>
      <c r="U108" s="49"/>
      <c r="V108" s="49"/>
      <c r="W108" s="49"/>
    </row>
    <row r="109" spans="1:23" x14ac:dyDescent="0.25">
      <c r="B109" s="49"/>
      <c r="C109" s="49"/>
      <c r="D109" s="49"/>
      <c r="F109" s="49"/>
      <c r="G109" s="49"/>
      <c r="H109" s="49"/>
      <c r="I109" s="49"/>
      <c r="J109" s="49"/>
      <c r="K109" s="49"/>
      <c r="L109" s="49"/>
      <c r="M109" s="49"/>
      <c r="N109" s="49"/>
      <c r="O109" s="49"/>
      <c r="P109" s="49"/>
      <c r="Q109" s="49"/>
      <c r="R109" s="49"/>
      <c r="S109" s="49"/>
      <c r="T109" s="49"/>
      <c r="U109" s="49"/>
      <c r="V109" s="49"/>
      <c r="W109" s="49"/>
    </row>
    <row r="110" spans="1:23" x14ac:dyDescent="0.25">
      <c r="B110" s="49"/>
      <c r="C110" s="49"/>
      <c r="D110" s="49"/>
      <c r="F110" s="49"/>
      <c r="G110" s="49"/>
      <c r="H110" s="49"/>
      <c r="I110" s="49"/>
      <c r="J110" s="49"/>
      <c r="K110" s="49"/>
      <c r="L110" s="49"/>
      <c r="M110" s="49"/>
      <c r="N110" s="49"/>
      <c r="O110" s="49"/>
      <c r="P110" s="49"/>
      <c r="Q110" s="49"/>
      <c r="R110" s="49"/>
      <c r="S110" s="49"/>
      <c r="T110" s="49"/>
      <c r="U110" s="49"/>
      <c r="V110" s="49"/>
      <c r="W110" s="49"/>
    </row>
    <row r="111" spans="1:23" x14ac:dyDescent="0.25">
      <c r="B111" s="49"/>
      <c r="C111" s="49"/>
      <c r="D111" s="49"/>
      <c r="F111" s="49"/>
      <c r="G111" s="49"/>
      <c r="H111" s="49"/>
      <c r="I111" s="49"/>
      <c r="J111" s="49"/>
      <c r="K111" s="49"/>
      <c r="L111" s="49"/>
      <c r="M111" s="49"/>
      <c r="N111" s="49"/>
      <c r="O111" s="49"/>
      <c r="P111" s="49"/>
      <c r="Q111" s="49"/>
      <c r="R111" s="49"/>
      <c r="S111" s="49"/>
      <c r="T111" s="49"/>
      <c r="U111" s="49"/>
      <c r="V111" s="49"/>
      <c r="W111" s="49"/>
    </row>
    <row r="112" spans="1:23" x14ac:dyDescent="0.25">
      <c r="B112" s="133"/>
      <c r="C112" s="133"/>
      <c r="D112" s="133"/>
      <c r="F112" s="133"/>
      <c r="G112" s="133"/>
      <c r="H112" s="133"/>
      <c r="I112" s="133"/>
      <c r="J112" s="133"/>
      <c r="K112" s="94"/>
      <c r="L112" s="76"/>
      <c r="M112" s="76"/>
      <c r="N112" s="76"/>
      <c r="O112" s="76"/>
      <c r="P112" s="76"/>
      <c r="Q112" s="76"/>
      <c r="R112" s="76"/>
      <c r="S112" s="76"/>
      <c r="T112" s="76"/>
      <c r="U112" s="76"/>
      <c r="V112" s="76"/>
      <c r="W112" s="76"/>
    </row>
  </sheetData>
  <mergeCells count="34">
    <mergeCell ref="I75:I78"/>
    <mergeCell ref="I80:I85"/>
    <mergeCell ref="I87:I89"/>
    <mergeCell ref="I47:I55"/>
    <mergeCell ref="I57:I61"/>
    <mergeCell ref="I63:I66"/>
    <mergeCell ref="C1:J1"/>
    <mergeCell ref="C2:J2"/>
    <mergeCell ref="A5:J5"/>
    <mergeCell ref="A8:A9"/>
    <mergeCell ref="B8:B9"/>
    <mergeCell ref="C8:C9"/>
    <mergeCell ref="D8:D9"/>
    <mergeCell ref="E8:H8"/>
    <mergeCell ref="J8:J9"/>
    <mergeCell ref="E9:F9"/>
    <mergeCell ref="A6:J6"/>
    <mergeCell ref="A4:J4"/>
    <mergeCell ref="B112:D112"/>
    <mergeCell ref="F112:J112"/>
    <mergeCell ref="G7:J7"/>
    <mergeCell ref="G9:H9"/>
    <mergeCell ref="I8:I9"/>
    <mergeCell ref="F106:J106"/>
    <mergeCell ref="B107:D107"/>
    <mergeCell ref="F107:J107"/>
    <mergeCell ref="I12:I17"/>
    <mergeCell ref="I19:I22"/>
    <mergeCell ref="I24:I28"/>
    <mergeCell ref="I30:I36"/>
    <mergeCell ref="I91:I100"/>
    <mergeCell ref="I102:I105"/>
    <mergeCell ref="I38:I45"/>
    <mergeCell ref="I68:I73"/>
  </mergeCells>
  <pageMargins left="0.5" right="0.2" top="0.4" bottom="0.3" header="0.3" footer="0.3"/>
  <pageSetup paperSize="9" scale="83" orientation="landscape" blackAndWhite="1" r:id="rId1"/>
  <rowBreaks count="1" manualBreakCount="1">
    <brk id="105" max="25" man="1"/>
  </rowBreaks>
  <colBreaks count="1" manualBreakCount="1">
    <brk id="10" max="104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11"/>
  <sheetViews>
    <sheetView view="pageBreakPreview" topLeftCell="A4" zoomScale="85" zoomScaleNormal="85" zoomScaleSheetLayoutView="85" workbookViewId="0">
      <selection activeCell="J10" sqref="J10"/>
    </sheetView>
  </sheetViews>
  <sheetFormatPr defaultRowHeight="16.5" x14ac:dyDescent="0.25"/>
  <cols>
    <col min="1" max="1" width="5.42578125" style="5" customWidth="1"/>
    <col min="2" max="2" width="52.28515625" style="5" customWidth="1"/>
    <col min="3" max="3" width="16.42578125" style="5" customWidth="1"/>
    <col min="4" max="4" width="20.140625" style="5" customWidth="1"/>
    <col min="5" max="5" width="19.5703125" style="5" bestFit="1" customWidth="1"/>
    <col min="6" max="6" width="18.140625" style="5" customWidth="1"/>
    <col min="7" max="7" width="19.5703125" style="5" bestFit="1" customWidth="1"/>
    <col min="8" max="8" width="19.42578125" style="5" customWidth="1"/>
    <col min="9" max="9" width="11.42578125" style="5" customWidth="1"/>
    <col min="10" max="11" width="19.5703125" style="5" bestFit="1" customWidth="1"/>
    <col min="12" max="12" width="20.85546875" style="5" bestFit="1" customWidth="1"/>
    <col min="13" max="17" width="17.7109375" style="5" customWidth="1"/>
    <col min="18" max="18" width="17.140625" style="5" bestFit="1" customWidth="1"/>
    <col min="19" max="19" width="18.140625" style="5" bestFit="1" customWidth="1"/>
    <col min="20" max="20" width="16.7109375" style="5" bestFit="1" customWidth="1"/>
    <col min="21" max="21" width="15.28515625" style="5" bestFit="1" customWidth="1"/>
    <col min="22" max="22" width="21.5703125" style="5" bestFit="1" customWidth="1"/>
    <col min="23" max="23" width="18.5703125" style="5" bestFit="1" customWidth="1"/>
    <col min="24" max="16384" width="9.140625" style="5"/>
  </cols>
  <sheetData>
    <row r="1" spans="1:26" hidden="1" x14ac:dyDescent="0.25">
      <c r="A1" s="49" t="s">
        <v>111</v>
      </c>
      <c r="B1" s="49"/>
      <c r="C1" s="133" t="s">
        <v>16</v>
      </c>
      <c r="D1" s="133"/>
      <c r="E1" s="133"/>
      <c r="F1" s="133"/>
      <c r="G1" s="133"/>
      <c r="H1" s="133"/>
      <c r="I1" s="133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</row>
    <row r="2" spans="1:26" hidden="1" x14ac:dyDescent="0.25">
      <c r="A2" s="49" t="s">
        <v>115</v>
      </c>
      <c r="B2" s="49"/>
      <c r="C2" s="133" t="s">
        <v>17</v>
      </c>
      <c r="D2" s="133"/>
      <c r="E2" s="133"/>
      <c r="F2" s="133"/>
      <c r="G2" s="133"/>
      <c r="H2" s="133"/>
      <c r="I2" s="133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</row>
    <row r="3" spans="1:26" hidden="1" x14ac:dyDescent="0.25"/>
    <row r="4" spans="1:26" ht="43.5" customHeight="1" x14ac:dyDescent="0.25">
      <c r="A4" s="137" t="s">
        <v>13</v>
      </c>
      <c r="B4" s="137"/>
      <c r="C4" s="137"/>
      <c r="D4" s="137"/>
      <c r="E4" s="137"/>
      <c r="F4" s="137"/>
      <c r="G4" s="137"/>
      <c r="H4" s="137"/>
      <c r="I4" s="137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2"/>
      <c r="W4" s="52"/>
      <c r="X4" s="52"/>
      <c r="Y4" s="52"/>
      <c r="Z4" s="52"/>
    </row>
    <row r="5" spans="1:26" x14ac:dyDescent="0.25">
      <c r="A5" s="53"/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2"/>
      <c r="W5" s="52"/>
      <c r="X5" s="52"/>
      <c r="Y5" s="52"/>
      <c r="Z5" s="52"/>
    </row>
    <row r="6" spans="1:26" x14ac:dyDescent="0.25">
      <c r="A6" s="136" t="s">
        <v>0</v>
      </c>
      <c r="B6" s="136" t="s">
        <v>1</v>
      </c>
      <c r="C6" s="136" t="s">
        <v>2</v>
      </c>
      <c r="D6" s="136" t="s">
        <v>3</v>
      </c>
      <c r="E6" s="136" t="s">
        <v>4</v>
      </c>
      <c r="F6" s="136"/>
      <c r="G6" s="136"/>
      <c r="H6" s="136"/>
      <c r="I6" s="136" t="s">
        <v>8</v>
      </c>
      <c r="J6" s="34">
        <f>1882*12+5646</f>
        <v>28230</v>
      </c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</row>
    <row r="7" spans="1:26" x14ac:dyDescent="0.25">
      <c r="A7" s="136"/>
      <c r="B7" s="136"/>
      <c r="C7" s="136"/>
      <c r="D7" s="136"/>
      <c r="E7" s="150" t="s">
        <v>5</v>
      </c>
      <c r="F7" s="150"/>
      <c r="G7" s="150" t="s">
        <v>6</v>
      </c>
      <c r="H7" s="150"/>
      <c r="I7" s="136"/>
      <c r="J7" s="34">
        <f>+J6+J8</f>
        <v>42819</v>
      </c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</row>
    <row r="8" spans="1:26" ht="33" x14ac:dyDescent="0.25">
      <c r="A8" s="136"/>
      <c r="B8" s="136"/>
      <c r="C8" s="136"/>
      <c r="D8" s="136"/>
      <c r="E8" s="32" t="s">
        <v>7</v>
      </c>
      <c r="F8" s="32" t="s">
        <v>19</v>
      </c>
      <c r="G8" s="32" t="s">
        <v>7</v>
      </c>
      <c r="H8" s="32" t="str">
        <f>+F8</f>
        <v>Ngân sách xã và nhân dân</v>
      </c>
      <c r="I8" s="136"/>
      <c r="J8" s="34">
        <f>885*12+1684+2285</f>
        <v>14589</v>
      </c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</row>
    <row r="9" spans="1:26" x14ac:dyDescent="0.25">
      <c r="A9" s="32"/>
      <c r="B9" s="32" t="s">
        <v>102</v>
      </c>
      <c r="C9" s="32"/>
      <c r="D9" s="86">
        <f>+D10+D17+D22+D28+D36+D45+D55+D61+D66+D73+D78+D85+D89+D95+D100</f>
        <v>67737000000</v>
      </c>
      <c r="E9" s="86">
        <f t="shared" ref="E9:F9" si="0">+E10+E17+E22+E28+E36+E45+E55+E61+E66+E73+E78+E85+E89+E100</f>
        <v>14589000000</v>
      </c>
      <c r="F9" s="86">
        <f t="shared" si="0"/>
        <v>1185000000</v>
      </c>
      <c r="G9" s="86">
        <f>+G10+G17+G22+G28+G36+G45+G55+G61+G66+G73+G78+G85+G89+G100</f>
        <v>28230000000</v>
      </c>
      <c r="H9" s="86">
        <f>+H10+H17+H22+H28+H36+H45+H55+H61+H66+H73+H78+H85+H89+H100</f>
        <v>20283000000</v>
      </c>
      <c r="I9" s="86">
        <f>+I10+I17+I22+I28+I36+I45+I55+I61+I66+I73+I78+I85+I89+I95+I100</f>
        <v>0</v>
      </c>
      <c r="J9" s="73">
        <f>+G9+E9</f>
        <v>42819000000</v>
      </c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</row>
    <row r="10" spans="1:26" s="48" customFormat="1" x14ac:dyDescent="0.25">
      <c r="A10" s="45" t="s">
        <v>9</v>
      </c>
      <c r="B10" s="46" t="s">
        <v>37</v>
      </c>
      <c r="C10" s="45"/>
      <c r="D10" s="87">
        <f>+D11+D13</f>
        <v>4800000000</v>
      </c>
      <c r="E10" s="87">
        <f t="shared" ref="E10:H10" si="1">+E11+E13</f>
        <v>885000000</v>
      </c>
      <c r="F10" s="87">
        <f t="shared" si="1"/>
        <v>315000000</v>
      </c>
      <c r="G10" s="87">
        <f t="shared" si="1"/>
        <v>1882000000</v>
      </c>
      <c r="H10" s="87">
        <f t="shared" si="1"/>
        <v>1718000000</v>
      </c>
      <c r="I10" s="87">
        <f t="shared" ref="I10" si="2">+I11+I13</f>
        <v>0</v>
      </c>
      <c r="J10" s="73">
        <f t="shared" ref="J10:J72" si="3">+D10-E10-F10-G10-H10</f>
        <v>0</v>
      </c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</row>
    <row r="11" spans="1:26" s="59" customFormat="1" x14ac:dyDescent="0.25">
      <c r="A11" s="54" t="s">
        <v>35</v>
      </c>
      <c r="B11" s="55" t="s">
        <v>94</v>
      </c>
      <c r="C11" s="32"/>
      <c r="D11" s="88">
        <f>+SUM(D12:D12)</f>
        <v>1200000000</v>
      </c>
      <c r="E11" s="88">
        <f>+SUM(E12:E12)</f>
        <v>885000000</v>
      </c>
      <c r="F11" s="88">
        <f>+SUM(F12:F12)</f>
        <v>315000000</v>
      </c>
      <c r="G11" s="88">
        <f>+SUM(G12:G12)</f>
        <v>0</v>
      </c>
      <c r="H11" s="88">
        <f>+SUM(H12:H12)</f>
        <v>0</v>
      </c>
      <c r="I11" s="89"/>
      <c r="J11" s="73">
        <f t="shared" si="3"/>
        <v>0</v>
      </c>
      <c r="K11" s="57"/>
      <c r="L11" s="57"/>
      <c r="M11" s="57"/>
      <c r="N11" s="57"/>
      <c r="O11" s="57"/>
      <c r="P11" s="57"/>
      <c r="Q11" s="57"/>
      <c r="R11" s="57"/>
      <c r="S11" s="57"/>
      <c r="T11" s="58"/>
      <c r="U11" s="56"/>
      <c r="V11" s="59">
        <v>1882000000</v>
      </c>
      <c r="W11" s="59">
        <f>+G11-V11</f>
        <v>-1882000000</v>
      </c>
    </row>
    <row r="12" spans="1:26" s="66" customFormat="1" ht="33" x14ac:dyDescent="0.25">
      <c r="A12" s="60">
        <v>1</v>
      </c>
      <c r="B12" s="61" t="s">
        <v>38</v>
      </c>
      <c r="C12" s="60" t="s">
        <v>120</v>
      </c>
      <c r="D12" s="85">
        <v>1200000000</v>
      </c>
      <c r="E12" s="85">
        <v>885000000</v>
      </c>
      <c r="F12" s="85">
        <f>+D12-E12</f>
        <v>315000000</v>
      </c>
      <c r="G12" s="85"/>
      <c r="H12" s="85"/>
      <c r="I12" s="90"/>
      <c r="J12" s="73">
        <f t="shared" si="3"/>
        <v>0</v>
      </c>
      <c r="K12" s="62">
        <f>+H12+G12+F12+E12</f>
        <v>1200000000</v>
      </c>
      <c r="L12" s="62">
        <f>+G12+E12</f>
        <v>885000000</v>
      </c>
      <c r="M12" s="62">
        <f>+F12+H12</f>
        <v>315000000</v>
      </c>
      <c r="N12" s="62"/>
      <c r="O12" s="62"/>
      <c r="P12" s="62"/>
      <c r="Q12" s="62"/>
      <c r="R12" s="62">
        <f>+H12+G12+F12+E12</f>
        <v>1200000000</v>
      </c>
      <c r="S12" s="62">
        <f>+D12-T12</f>
        <v>1080000000</v>
      </c>
      <c r="T12" s="63">
        <f>+D12*0.1</f>
        <v>120000000</v>
      </c>
      <c r="U12" s="62">
        <f>+E12+G12</f>
        <v>885000000</v>
      </c>
      <c r="V12" s="64">
        <f>+G12+E12</f>
        <v>885000000</v>
      </c>
      <c r="W12" s="65">
        <f>+W11/7</f>
        <v>-268857142.85714287</v>
      </c>
    </row>
    <row r="13" spans="1:26" s="59" customFormat="1" x14ac:dyDescent="0.25">
      <c r="A13" s="54" t="s">
        <v>36</v>
      </c>
      <c r="B13" s="55" t="s">
        <v>95</v>
      </c>
      <c r="C13" s="32"/>
      <c r="D13" s="88">
        <f>+SUM(D14:D16)</f>
        <v>3600000000</v>
      </c>
      <c r="E13" s="88">
        <f t="shared" ref="E13:H13" si="4">+SUM(E14:E16)</f>
        <v>0</v>
      </c>
      <c r="F13" s="88">
        <f t="shared" si="4"/>
        <v>0</v>
      </c>
      <c r="G13" s="88">
        <f t="shared" si="4"/>
        <v>1882000000</v>
      </c>
      <c r="H13" s="88">
        <f t="shared" si="4"/>
        <v>1718000000</v>
      </c>
      <c r="I13" s="89"/>
      <c r="J13" s="73">
        <f t="shared" si="3"/>
        <v>0</v>
      </c>
      <c r="K13" s="57">
        <f t="shared" ref="K13:K16" si="5">+H13+G13+F13+E13</f>
        <v>3600000000</v>
      </c>
      <c r="L13" s="57">
        <f t="shared" ref="L13:L16" si="6">+G13+E13</f>
        <v>1882000000</v>
      </c>
      <c r="M13" s="57">
        <f t="shared" ref="M13:M16" si="7">+F13+H13</f>
        <v>1718000000</v>
      </c>
      <c r="N13" s="57"/>
      <c r="O13" s="57"/>
      <c r="P13" s="57"/>
      <c r="Q13" s="57"/>
      <c r="R13" s="57">
        <f t="shared" ref="R13:R16" si="8">+H13+G13+F13+E13</f>
        <v>3600000000</v>
      </c>
      <c r="S13" s="57">
        <f>+D13-T13</f>
        <v>3240000000</v>
      </c>
      <c r="T13" s="58">
        <f t="shared" ref="T13:T16" si="9">+D13*0.1</f>
        <v>360000000</v>
      </c>
      <c r="U13" s="56"/>
    </row>
    <row r="14" spans="1:26" s="70" customFormat="1" ht="33" x14ac:dyDescent="0.25">
      <c r="A14" s="67">
        <v>1</v>
      </c>
      <c r="B14" s="68" t="s">
        <v>38</v>
      </c>
      <c r="C14" s="60" t="s">
        <v>120</v>
      </c>
      <c r="D14" s="85">
        <v>1200000000</v>
      </c>
      <c r="E14" s="85"/>
      <c r="F14" s="85"/>
      <c r="G14" s="85">
        <v>650000000</v>
      </c>
      <c r="H14" s="85">
        <f t="shared" ref="H14:H16" si="10">+D14-E14-F14-G14</f>
        <v>550000000</v>
      </c>
      <c r="I14" s="91"/>
      <c r="J14" s="73">
        <f t="shared" si="3"/>
        <v>0</v>
      </c>
      <c r="K14" s="62">
        <f t="shared" si="5"/>
        <v>1200000000</v>
      </c>
      <c r="L14" s="62">
        <f t="shared" si="6"/>
        <v>650000000</v>
      </c>
      <c r="M14" s="62">
        <f t="shared" si="7"/>
        <v>550000000</v>
      </c>
      <c r="N14" s="62"/>
      <c r="O14" s="62"/>
      <c r="P14" s="62"/>
      <c r="Q14" s="62"/>
      <c r="R14" s="62">
        <f t="shared" si="8"/>
        <v>1200000000</v>
      </c>
      <c r="S14" s="62">
        <f>+D14-T14</f>
        <v>1080000000</v>
      </c>
      <c r="T14" s="63">
        <f t="shared" si="9"/>
        <v>120000000</v>
      </c>
      <c r="U14" s="69"/>
    </row>
    <row r="15" spans="1:26" s="70" customFormat="1" x14ac:dyDescent="0.25">
      <c r="A15" s="67">
        <v>2</v>
      </c>
      <c r="B15" s="68" t="s">
        <v>39</v>
      </c>
      <c r="C15" s="60" t="s">
        <v>120</v>
      </c>
      <c r="D15" s="85">
        <v>1200000000</v>
      </c>
      <c r="E15" s="85"/>
      <c r="F15" s="85"/>
      <c r="G15" s="85">
        <v>620000000</v>
      </c>
      <c r="H15" s="85">
        <f t="shared" si="10"/>
        <v>580000000</v>
      </c>
      <c r="I15" s="91"/>
      <c r="J15" s="73">
        <f t="shared" si="3"/>
        <v>0</v>
      </c>
      <c r="K15" s="62">
        <f t="shared" si="5"/>
        <v>1200000000</v>
      </c>
      <c r="L15" s="62">
        <f t="shared" si="6"/>
        <v>620000000</v>
      </c>
      <c r="M15" s="62">
        <f t="shared" si="7"/>
        <v>580000000</v>
      </c>
      <c r="N15" s="62"/>
      <c r="O15" s="62"/>
      <c r="P15" s="62"/>
      <c r="Q15" s="62"/>
      <c r="R15" s="62">
        <f t="shared" si="8"/>
        <v>1200000000</v>
      </c>
      <c r="S15" s="62">
        <f>+D15-T15</f>
        <v>1080000000</v>
      </c>
      <c r="T15" s="63">
        <f t="shared" si="9"/>
        <v>120000000</v>
      </c>
      <c r="U15" s="69"/>
    </row>
    <row r="16" spans="1:26" s="70" customFormat="1" x14ac:dyDescent="0.25">
      <c r="A16" s="67">
        <v>3</v>
      </c>
      <c r="B16" s="68" t="s">
        <v>40</v>
      </c>
      <c r="C16" s="60" t="s">
        <v>120</v>
      </c>
      <c r="D16" s="85">
        <v>1200000000</v>
      </c>
      <c r="E16" s="85"/>
      <c r="F16" s="85"/>
      <c r="G16" s="85">
        <v>612000000</v>
      </c>
      <c r="H16" s="85">
        <f t="shared" si="10"/>
        <v>588000000</v>
      </c>
      <c r="I16" s="91"/>
      <c r="J16" s="73">
        <f t="shared" si="3"/>
        <v>0</v>
      </c>
      <c r="K16" s="62">
        <f t="shared" si="5"/>
        <v>1200000000</v>
      </c>
      <c r="L16" s="62">
        <f t="shared" si="6"/>
        <v>612000000</v>
      </c>
      <c r="M16" s="62">
        <f t="shared" si="7"/>
        <v>588000000</v>
      </c>
      <c r="N16" s="62"/>
      <c r="O16" s="62"/>
      <c r="P16" s="62"/>
      <c r="Q16" s="62"/>
      <c r="R16" s="62">
        <f t="shared" si="8"/>
        <v>1200000000</v>
      </c>
      <c r="S16" s="62">
        <f>+D16-T16</f>
        <v>1080000000</v>
      </c>
      <c r="T16" s="63">
        <f t="shared" si="9"/>
        <v>120000000</v>
      </c>
      <c r="U16" s="69"/>
    </row>
    <row r="17" spans="1:21" s="48" customFormat="1" x14ac:dyDescent="0.25">
      <c r="A17" s="45" t="s">
        <v>10</v>
      </c>
      <c r="B17" s="46" t="s">
        <v>45</v>
      </c>
      <c r="C17" s="45"/>
      <c r="D17" s="87">
        <f>+D18</f>
        <v>3200000000</v>
      </c>
      <c r="E17" s="87">
        <f t="shared" ref="E17:H17" si="11">+E18</f>
        <v>885000000</v>
      </c>
      <c r="F17" s="87">
        <f t="shared" si="11"/>
        <v>0</v>
      </c>
      <c r="G17" s="87">
        <f t="shared" si="11"/>
        <v>1882000000</v>
      </c>
      <c r="H17" s="87">
        <f t="shared" si="11"/>
        <v>433000000</v>
      </c>
      <c r="I17" s="92"/>
      <c r="J17" s="73">
        <f t="shared" si="3"/>
        <v>0</v>
      </c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</row>
    <row r="18" spans="1:21" s="59" customFormat="1" x14ac:dyDescent="0.25">
      <c r="A18" s="54" t="s">
        <v>35</v>
      </c>
      <c r="B18" s="55" t="s">
        <v>94</v>
      </c>
      <c r="C18" s="32"/>
      <c r="D18" s="88">
        <f>SUM(D19:D21)</f>
        <v>3200000000</v>
      </c>
      <c r="E18" s="88">
        <f t="shared" ref="E18:H18" si="12">SUM(E19:E21)</f>
        <v>885000000</v>
      </c>
      <c r="F18" s="88">
        <f t="shared" si="12"/>
        <v>0</v>
      </c>
      <c r="G18" s="88">
        <f t="shared" si="12"/>
        <v>1882000000</v>
      </c>
      <c r="H18" s="88">
        <f t="shared" si="12"/>
        <v>433000000</v>
      </c>
      <c r="I18" s="89"/>
      <c r="J18" s="73">
        <f t="shared" si="3"/>
        <v>0</v>
      </c>
      <c r="K18" s="57"/>
      <c r="L18" s="57"/>
      <c r="M18" s="57"/>
      <c r="N18" s="57"/>
      <c r="O18" s="57"/>
      <c r="P18" s="57"/>
      <c r="Q18" s="57"/>
      <c r="R18" s="57"/>
      <c r="S18" s="57"/>
      <c r="T18" s="58"/>
      <c r="U18" s="56"/>
    </row>
    <row r="19" spans="1:21" s="70" customFormat="1" ht="33" x14ac:dyDescent="0.25">
      <c r="A19" s="67">
        <v>1</v>
      </c>
      <c r="B19" s="68" t="s">
        <v>41</v>
      </c>
      <c r="C19" s="60" t="s">
        <v>42</v>
      </c>
      <c r="D19" s="85">
        <v>1150000000</v>
      </c>
      <c r="E19" s="85">
        <v>330000000</v>
      </c>
      <c r="F19" s="85">
        <v>0</v>
      </c>
      <c r="G19" s="85">
        <f>+D19-E19-H19</f>
        <v>705000000</v>
      </c>
      <c r="H19" s="85">
        <v>115000000</v>
      </c>
      <c r="I19" s="91"/>
      <c r="J19" s="73">
        <f t="shared" si="3"/>
        <v>0</v>
      </c>
      <c r="K19" s="62"/>
      <c r="L19" s="62">
        <f>2767+276.7</f>
        <v>3043.7</v>
      </c>
      <c r="M19" s="62"/>
      <c r="N19" s="62"/>
      <c r="O19" s="62"/>
      <c r="P19" s="62"/>
      <c r="Q19" s="62"/>
      <c r="R19" s="62"/>
      <c r="S19" s="62"/>
      <c r="T19" s="63"/>
      <c r="U19" s="69"/>
    </row>
    <row r="20" spans="1:21" s="70" customFormat="1" ht="33" x14ac:dyDescent="0.25">
      <c r="A20" s="67">
        <v>2</v>
      </c>
      <c r="B20" s="68" t="s">
        <v>43</v>
      </c>
      <c r="C20" s="60" t="s">
        <v>42</v>
      </c>
      <c r="D20" s="85">
        <v>1150000000</v>
      </c>
      <c r="E20" s="85">
        <v>330000000</v>
      </c>
      <c r="F20" s="85">
        <v>0</v>
      </c>
      <c r="G20" s="85">
        <f>+D20-E20-H20</f>
        <v>705000000</v>
      </c>
      <c r="H20" s="85">
        <v>115000000</v>
      </c>
      <c r="I20" s="91"/>
      <c r="J20" s="73">
        <f t="shared" si="3"/>
        <v>0</v>
      </c>
      <c r="K20" s="62"/>
      <c r="L20" s="62">
        <f>775-697</f>
        <v>78</v>
      </c>
      <c r="M20" s="62"/>
      <c r="N20" s="62"/>
      <c r="O20" s="62"/>
      <c r="P20" s="62"/>
      <c r="Q20" s="62"/>
      <c r="R20" s="62"/>
      <c r="S20" s="62"/>
      <c r="T20" s="63"/>
      <c r="U20" s="69"/>
    </row>
    <row r="21" spans="1:21" s="70" customFormat="1" x14ac:dyDescent="0.25">
      <c r="A21" s="67">
        <v>3</v>
      </c>
      <c r="B21" s="68" t="s">
        <v>44</v>
      </c>
      <c r="C21" s="60" t="s">
        <v>42</v>
      </c>
      <c r="D21" s="85">
        <v>900000000</v>
      </c>
      <c r="E21" s="85">
        <v>225000000</v>
      </c>
      <c r="F21" s="85">
        <v>0</v>
      </c>
      <c r="G21" s="85">
        <f>+D21-E21-F21-H21</f>
        <v>472000000</v>
      </c>
      <c r="H21" s="85">
        <f>113000000+90000000</f>
        <v>203000000</v>
      </c>
      <c r="I21" s="91"/>
      <c r="J21" s="73">
        <f t="shared" si="3"/>
        <v>0</v>
      </c>
      <c r="K21" s="62"/>
      <c r="L21" s="62">
        <f>2880-2767</f>
        <v>113</v>
      </c>
      <c r="M21" s="62"/>
      <c r="N21" s="62"/>
      <c r="O21" s="62"/>
      <c r="P21" s="62"/>
      <c r="Q21" s="62"/>
      <c r="R21" s="62"/>
      <c r="S21" s="62"/>
      <c r="T21" s="63"/>
      <c r="U21" s="69"/>
    </row>
    <row r="22" spans="1:21" s="48" customFormat="1" x14ac:dyDescent="0.25">
      <c r="A22" s="45" t="s">
        <v>46</v>
      </c>
      <c r="B22" s="46" t="s">
        <v>47</v>
      </c>
      <c r="C22" s="45"/>
      <c r="D22" s="87">
        <f>+D23+D25</f>
        <v>6000000000</v>
      </c>
      <c r="E22" s="87">
        <f t="shared" ref="E22:H22" si="13">+E23+E25</f>
        <v>885000000</v>
      </c>
      <c r="F22" s="87">
        <f t="shared" si="13"/>
        <v>0</v>
      </c>
      <c r="G22" s="87">
        <f t="shared" si="13"/>
        <v>1882000000</v>
      </c>
      <c r="H22" s="87">
        <f t="shared" si="13"/>
        <v>3233000000</v>
      </c>
      <c r="I22" s="92"/>
      <c r="J22" s="73">
        <f t="shared" si="3"/>
        <v>0</v>
      </c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</row>
    <row r="23" spans="1:21" s="59" customFormat="1" x14ac:dyDescent="0.25">
      <c r="A23" s="54" t="s">
        <v>35</v>
      </c>
      <c r="B23" s="55" t="s">
        <v>94</v>
      </c>
      <c r="C23" s="32"/>
      <c r="D23" s="88">
        <f>SUM(D24:D24)</f>
        <v>2500000000</v>
      </c>
      <c r="E23" s="88">
        <f>SUM(E24:E24)</f>
        <v>885000000</v>
      </c>
      <c r="F23" s="88">
        <f>SUM(F24:F24)</f>
        <v>0</v>
      </c>
      <c r="G23" s="88">
        <f>SUM(G24:G24)</f>
        <v>0</v>
      </c>
      <c r="H23" s="88">
        <f>SUM(H24:H24)</f>
        <v>1615000000</v>
      </c>
      <c r="I23" s="89"/>
      <c r="J23" s="74"/>
      <c r="K23" s="57"/>
      <c r="L23" s="57"/>
      <c r="M23" s="57"/>
      <c r="N23" s="57"/>
      <c r="O23" s="57"/>
      <c r="P23" s="57"/>
      <c r="Q23" s="57"/>
      <c r="R23" s="57"/>
      <c r="S23" s="57"/>
      <c r="T23" s="58"/>
      <c r="U23" s="56"/>
    </row>
    <row r="24" spans="1:21" s="70" customFormat="1" x14ac:dyDescent="0.25">
      <c r="A24" s="67">
        <v>1</v>
      </c>
      <c r="B24" s="68" t="s">
        <v>48</v>
      </c>
      <c r="C24" s="60" t="s">
        <v>97</v>
      </c>
      <c r="D24" s="85">
        <v>2500000000</v>
      </c>
      <c r="E24" s="85">
        <v>885000000</v>
      </c>
      <c r="F24" s="85">
        <v>0</v>
      </c>
      <c r="G24" s="85"/>
      <c r="H24" s="85">
        <f>+D24-E24</f>
        <v>1615000000</v>
      </c>
      <c r="I24" s="91"/>
      <c r="J24" s="73">
        <f t="shared" si="3"/>
        <v>0</v>
      </c>
      <c r="K24" s="62"/>
      <c r="L24" s="62"/>
      <c r="M24" s="62"/>
      <c r="N24" s="62"/>
      <c r="O24" s="62"/>
      <c r="P24" s="62"/>
      <c r="Q24" s="62"/>
      <c r="R24" s="62"/>
      <c r="S24" s="62"/>
      <c r="T24" s="63"/>
      <c r="U24" s="69"/>
    </row>
    <row r="25" spans="1:21" s="59" customFormat="1" x14ac:dyDescent="0.25">
      <c r="A25" s="54" t="s">
        <v>36</v>
      </c>
      <c r="B25" s="55" t="s">
        <v>95</v>
      </c>
      <c r="C25" s="32"/>
      <c r="D25" s="88">
        <f>+SUM(D26:D27)</f>
        <v>3500000000</v>
      </c>
      <c r="E25" s="88">
        <f t="shared" ref="E25:H25" si="14">+SUM(E26:E27)</f>
        <v>0</v>
      </c>
      <c r="F25" s="88">
        <f t="shared" si="14"/>
        <v>0</v>
      </c>
      <c r="G25" s="88">
        <f t="shared" si="14"/>
        <v>1882000000</v>
      </c>
      <c r="H25" s="88">
        <f t="shared" si="14"/>
        <v>1618000000</v>
      </c>
      <c r="I25" s="89"/>
      <c r="J25" s="73">
        <f t="shared" si="3"/>
        <v>0</v>
      </c>
      <c r="K25" s="57"/>
      <c r="L25" s="57"/>
      <c r="M25" s="57"/>
      <c r="N25" s="57"/>
      <c r="O25" s="57"/>
      <c r="P25" s="57"/>
      <c r="Q25" s="57"/>
      <c r="R25" s="57"/>
      <c r="S25" s="57"/>
      <c r="T25" s="58"/>
      <c r="U25" s="56"/>
    </row>
    <row r="26" spans="1:21" s="70" customFormat="1" ht="33" x14ac:dyDescent="0.25">
      <c r="A26" s="67">
        <v>1</v>
      </c>
      <c r="B26" s="68" t="s">
        <v>121</v>
      </c>
      <c r="C26" s="60" t="s">
        <v>97</v>
      </c>
      <c r="D26" s="85">
        <v>2000000000</v>
      </c>
      <c r="E26" s="85"/>
      <c r="F26" s="85"/>
      <c r="G26" s="85">
        <v>1032000000</v>
      </c>
      <c r="H26" s="85">
        <f>+D26-G26</f>
        <v>968000000</v>
      </c>
      <c r="I26" s="91"/>
      <c r="J26" s="73">
        <f t="shared" si="3"/>
        <v>0</v>
      </c>
      <c r="K26" s="62">
        <f>1882-850</f>
        <v>1032</v>
      </c>
      <c r="L26" s="62"/>
      <c r="M26" s="62"/>
      <c r="N26" s="62"/>
      <c r="O26" s="62"/>
      <c r="P26" s="62"/>
      <c r="Q26" s="62"/>
      <c r="R26" s="62"/>
      <c r="S26" s="62"/>
      <c r="T26" s="63"/>
      <c r="U26" s="69"/>
    </row>
    <row r="27" spans="1:21" s="70" customFormat="1" x14ac:dyDescent="0.25">
      <c r="A27" s="67">
        <v>2</v>
      </c>
      <c r="B27" s="68" t="s">
        <v>49</v>
      </c>
      <c r="C27" s="60" t="s">
        <v>97</v>
      </c>
      <c r="D27" s="85">
        <v>1500000000</v>
      </c>
      <c r="E27" s="85"/>
      <c r="F27" s="85"/>
      <c r="G27" s="85">
        <v>850000000</v>
      </c>
      <c r="H27" s="85">
        <f>+D27-G27</f>
        <v>650000000</v>
      </c>
      <c r="I27" s="91"/>
      <c r="J27" s="73">
        <f t="shared" si="3"/>
        <v>0</v>
      </c>
      <c r="K27" s="62"/>
      <c r="L27" s="62"/>
      <c r="M27" s="62"/>
      <c r="N27" s="62"/>
      <c r="O27" s="62"/>
      <c r="P27" s="62"/>
      <c r="Q27" s="62"/>
      <c r="R27" s="62"/>
      <c r="S27" s="62"/>
      <c r="T27" s="63"/>
      <c r="U27" s="69"/>
    </row>
    <row r="28" spans="1:21" s="48" customFormat="1" x14ac:dyDescent="0.25">
      <c r="A28" s="45" t="s">
        <v>50</v>
      </c>
      <c r="B28" s="46" t="s">
        <v>51</v>
      </c>
      <c r="C28" s="45"/>
      <c r="D28" s="87">
        <f>+D29+D32</f>
        <v>3167000000</v>
      </c>
      <c r="E28" s="87">
        <f t="shared" ref="E28:H28" si="15">+E29+E32</f>
        <v>885000000</v>
      </c>
      <c r="F28" s="87">
        <f t="shared" si="15"/>
        <v>0</v>
      </c>
      <c r="G28" s="87">
        <f t="shared" si="15"/>
        <v>1882000000</v>
      </c>
      <c r="H28" s="87">
        <f t="shared" si="15"/>
        <v>400000000</v>
      </c>
      <c r="I28" s="92"/>
      <c r="J28" s="73">
        <f t="shared" si="3"/>
        <v>0</v>
      </c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47"/>
    </row>
    <row r="29" spans="1:21" s="59" customFormat="1" x14ac:dyDescent="0.25">
      <c r="A29" s="54" t="s">
        <v>35</v>
      </c>
      <c r="B29" s="55" t="s">
        <v>94</v>
      </c>
      <c r="C29" s="32"/>
      <c r="D29" s="88">
        <f>+SUM(D30:D31)</f>
        <v>1085000000</v>
      </c>
      <c r="E29" s="88">
        <f t="shared" ref="E29:H29" si="16">+SUM(E30:E31)</f>
        <v>885000000</v>
      </c>
      <c r="F29" s="88">
        <f t="shared" si="16"/>
        <v>0</v>
      </c>
      <c r="G29" s="88">
        <f t="shared" si="16"/>
        <v>0</v>
      </c>
      <c r="H29" s="88">
        <f t="shared" si="16"/>
        <v>200000000</v>
      </c>
      <c r="I29" s="89"/>
      <c r="J29" s="73">
        <f t="shared" si="3"/>
        <v>0</v>
      </c>
      <c r="K29" s="57"/>
      <c r="L29" s="57"/>
      <c r="M29" s="57"/>
      <c r="N29" s="57"/>
      <c r="O29" s="57"/>
      <c r="P29" s="57"/>
      <c r="Q29" s="57"/>
      <c r="R29" s="57"/>
      <c r="S29" s="57"/>
      <c r="T29" s="58"/>
      <c r="U29" s="56"/>
    </row>
    <row r="30" spans="1:21" s="70" customFormat="1" ht="33" x14ac:dyDescent="0.25">
      <c r="A30" s="67">
        <v>1</v>
      </c>
      <c r="B30" s="68" t="s">
        <v>132</v>
      </c>
      <c r="C30" s="60" t="s">
        <v>98</v>
      </c>
      <c r="D30" s="85">
        <v>500000000</v>
      </c>
      <c r="E30" s="85">
        <v>400000000</v>
      </c>
      <c r="F30" s="85">
        <v>0</v>
      </c>
      <c r="G30" s="85"/>
      <c r="H30" s="85">
        <f>+D30-E30</f>
        <v>100000000</v>
      </c>
      <c r="I30" s="91"/>
      <c r="J30" s="73">
        <f t="shared" si="3"/>
        <v>0</v>
      </c>
      <c r="K30" s="62"/>
      <c r="L30" s="62"/>
      <c r="M30" s="62"/>
      <c r="N30" s="62"/>
      <c r="O30" s="62"/>
      <c r="P30" s="62"/>
      <c r="Q30" s="62"/>
      <c r="R30" s="62"/>
      <c r="S30" s="62"/>
      <c r="T30" s="63"/>
      <c r="U30" s="69"/>
    </row>
    <row r="31" spans="1:21" s="70" customFormat="1" ht="33" x14ac:dyDescent="0.25">
      <c r="A31" s="67">
        <v>2</v>
      </c>
      <c r="B31" s="68" t="s">
        <v>133</v>
      </c>
      <c r="C31" s="60" t="s">
        <v>98</v>
      </c>
      <c r="D31" s="85">
        <v>585000000</v>
      </c>
      <c r="E31" s="85">
        <v>485000000</v>
      </c>
      <c r="F31" s="85"/>
      <c r="G31" s="85"/>
      <c r="H31" s="85">
        <f>+D31-E31</f>
        <v>100000000</v>
      </c>
      <c r="I31" s="91"/>
      <c r="J31" s="73">
        <f t="shared" si="3"/>
        <v>0</v>
      </c>
      <c r="K31" s="62"/>
      <c r="L31" s="62"/>
      <c r="M31" s="62"/>
      <c r="N31" s="62"/>
      <c r="O31" s="62"/>
      <c r="P31" s="62"/>
      <c r="Q31" s="62"/>
      <c r="R31" s="62"/>
      <c r="S31" s="62"/>
      <c r="T31" s="63"/>
      <c r="U31" s="69"/>
    </row>
    <row r="32" spans="1:21" s="59" customFormat="1" x14ac:dyDescent="0.25">
      <c r="A32" s="54" t="s">
        <v>36</v>
      </c>
      <c r="B32" s="55" t="s">
        <v>95</v>
      </c>
      <c r="C32" s="32"/>
      <c r="D32" s="88">
        <f>+SUM(D33:D35)</f>
        <v>2082000000</v>
      </c>
      <c r="E32" s="88">
        <f>+SUM(E33:E35)</f>
        <v>0</v>
      </c>
      <c r="F32" s="88">
        <f>+SUM(F33:F35)</f>
        <v>0</v>
      </c>
      <c r="G32" s="88">
        <f>+SUM(G33:G35)</f>
        <v>1882000000</v>
      </c>
      <c r="H32" s="88">
        <f>+SUM(H33:H35)</f>
        <v>200000000</v>
      </c>
      <c r="I32" s="89"/>
      <c r="J32" s="73">
        <f t="shared" si="3"/>
        <v>0</v>
      </c>
      <c r="K32" s="57"/>
      <c r="L32" s="57"/>
      <c r="M32" s="57"/>
      <c r="N32" s="57"/>
      <c r="O32" s="57"/>
      <c r="P32" s="57"/>
      <c r="Q32" s="57"/>
      <c r="R32" s="57"/>
      <c r="S32" s="57"/>
      <c r="T32" s="58"/>
      <c r="U32" s="56"/>
    </row>
    <row r="33" spans="1:23" s="70" customFormat="1" x14ac:dyDescent="0.25">
      <c r="A33" s="67">
        <v>1</v>
      </c>
      <c r="B33" s="68" t="s">
        <v>52</v>
      </c>
      <c r="C33" s="60" t="s">
        <v>98</v>
      </c>
      <c r="D33" s="85">
        <v>820000000</v>
      </c>
      <c r="E33" s="85"/>
      <c r="F33" s="85"/>
      <c r="G33" s="85">
        <v>720000000</v>
      </c>
      <c r="H33" s="85">
        <f>+D33-G33</f>
        <v>100000000</v>
      </c>
      <c r="I33" s="91"/>
      <c r="J33" s="73">
        <f t="shared" si="3"/>
        <v>0</v>
      </c>
      <c r="K33" s="62"/>
      <c r="L33" s="62"/>
      <c r="M33" s="62"/>
      <c r="N33" s="62"/>
      <c r="O33" s="62"/>
      <c r="P33" s="62"/>
      <c r="Q33" s="62"/>
      <c r="R33" s="62"/>
      <c r="S33" s="62"/>
      <c r="T33" s="63"/>
      <c r="U33" s="69"/>
    </row>
    <row r="34" spans="1:23" s="70" customFormat="1" x14ac:dyDescent="0.25">
      <c r="A34" s="67">
        <v>2</v>
      </c>
      <c r="B34" s="68" t="s">
        <v>53</v>
      </c>
      <c r="C34" s="60" t="s">
        <v>98</v>
      </c>
      <c r="D34" s="85">
        <v>650000000</v>
      </c>
      <c r="E34" s="85"/>
      <c r="F34" s="85"/>
      <c r="G34" s="85">
        <v>600000000</v>
      </c>
      <c r="H34" s="85">
        <f t="shared" ref="H34:H35" si="17">+D34-G34</f>
        <v>50000000</v>
      </c>
      <c r="I34" s="91"/>
      <c r="J34" s="73">
        <f t="shared" si="3"/>
        <v>0</v>
      </c>
      <c r="K34" s="62"/>
      <c r="L34" s="62"/>
      <c r="M34" s="62"/>
      <c r="N34" s="62"/>
      <c r="O34" s="62"/>
      <c r="P34" s="62"/>
      <c r="Q34" s="62"/>
      <c r="R34" s="62"/>
      <c r="S34" s="62"/>
      <c r="T34" s="63"/>
      <c r="U34" s="69"/>
    </row>
    <row r="35" spans="1:23" s="70" customFormat="1" x14ac:dyDescent="0.25">
      <c r="A35" s="67">
        <v>3</v>
      </c>
      <c r="B35" s="68" t="s">
        <v>54</v>
      </c>
      <c r="C35" s="60" t="s">
        <v>98</v>
      </c>
      <c r="D35" s="85">
        <v>612000000</v>
      </c>
      <c r="E35" s="85"/>
      <c r="F35" s="85"/>
      <c r="G35" s="85">
        <v>562000000</v>
      </c>
      <c r="H35" s="85">
        <f t="shared" si="17"/>
        <v>50000000</v>
      </c>
      <c r="I35" s="91"/>
      <c r="J35" s="73">
        <f t="shared" si="3"/>
        <v>0</v>
      </c>
      <c r="K35" s="62"/>
      <c r="L35" s="62"/>
      <c r="M35" s="62"/>
      <c r="N35" s="62"/>
      <c r="O35" s="62"/>
      <c r="P35" s="62"/>
      <c r="Q35" s="62"/>
      <c r="R35" s="62"/>
      <c r="S35" s="62"/>
      <c r="T35" s="63"/>
      <c r="U35" s="69"/>
    </row>
    <row r="36" spans="1:23" s="48" customFormat="1" x14ac:dyDescent="0.25">
      <c r="A36" s="45" t="s">
        <v>55</v>
      </c>
      <c r="B36" s="46" t="s">
        <v>56</v>
      </c>
      <c r="C36" s="45"/>
      <c r="D36" s="87">
        <f>+D37+D42</f>
        <v>3080000000</v>
      </c>
      <c r="E36" s="87">
        <f t="shared" ref="E36:H36" si="18">+E37+E42</f>
        <v>885000000</v>
      </c>
      <c r="F36" s="87">
        <f t="shared" si="18"/>
        <v>0</v>
      </c>
      <c r="G36" s="87">
        <f t="shared" si="18"/>
        <v>1882000000</v>
      </c>
      <c r="H36" s="87">
        <f t="shared" si="18"/>
        <v>313000000</v>
      </c>
      <c r="I36" s="92"/>
      <c r="J36" s="73">
        <f t="shared" si="3"/>
        <v>0</v>
      </c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47"/>
    </row>
    <row r="37" spans="1:23" s="59" customFormat="1" x14ac:dyDescent="0.25">
      <c r="A37" s="54" t="s">
        <v>35</v>
      </c>
      <c r="B37" s="55" t="s">
        <v>94</v>
      </c>
      <c r="C37" s="60" t="s">
        <v>99</v>
      </c>
      <c r="D37" s="88">
        <f>+SUM(D38:D41)</f>
        <v>1980000000</v>
      </c>
      <c r="E37" s="88">
        <f>+SUM(E38:E41)</f>
        <v>885000000</v>
      </c>
      <c r="F37" s="88">
        <f t="shared" ref="F37:H37" si="19">+SUM(F38:F41)</f>
        <v>0</v>
      </c>
      <c r="G37" s="88">
        <f t="shared" si="19"/>
        <v>882000000</v>
      </c>
      <c r="H37" s="88">
        <f t="shared" si="19"/>
        <v>213000000</v>
      </c>
      <c r="I37" s="89"/>
      <c r="J37" s="73">
        <f t="shared" si="3"/>
        <v>0</v>
      </c>
      <c r="K37" s="57"/>
      <c r="L37" s="57"/>
      <c r="M37" s="57"/>
      <c r="N37" s="57"/>
      <c r="O37" s="57"/>
      <c r="P37" s="57"/>
      <c r="Q37" s="57"/>
      <c r="R37" s="57"/>
      <c r="S37" s="57"/>
      <c r="T37" s="58"/>
      <c r="U37" s="56"/>
    </row>
    <row r="38" spans="1:23" s="70" customFormat="1" x14ac:dyDescent="0.25">
      <c r="A38" s="67">
        <v>1</v>
      </c>
      <c r="B38" s="68" t="s">
        <v>83</v>
      </c>
      <c r="C38" s="60" t="s">
        <v>99</v>
      </c>
      <c r="D38" s="85">
        <v>550000000</v>
      </c>
      <c r="E38" s="85">
        <v>150000000</v>
      </c>
      <c r="F38" s="85"/>
      <c r="G38" s="85">
        <v>350000000</v>
      </c>
      <c r="H38" s="85">
        <f>+D38-E38-G38</f>
        <v>50000000</v>
      </c>
      <c r="I38" s="91"/>
      <c r="J38" s="73">
        <f t="shared" si="3"/>
        <v>0</v>
      </c>
      <c r="K38" s="62"/>
      <c r="L38" s="62"/>
      <c r="M38" s="62"/>
      <c r="N38" s="62"/>
      <c r="O38" s="62"/>
      <c r="P38" s="62"/>
      <c r="Q38" s="62"/>
      <c r="R38" s="62"/>
      <c r="S38" s="62"/>
      <c r="T38" s="63"/>
      <c r="U38" s="69"/>
    </row>
    <row r="39" spans="1:23" s="70" customFormat="1" x14ac:dyDescent="0.25">
      <c r="A39" s="67">
        <v>2</v>
      </c>
      <c r="B39" s="68" t="s">
        <v>84</v>
      </c>
      <c r="C39" s="60" t="s">
        <v>99</v>
      </c>
      <c r="D39" s="85">
        <v>440000000</v>
      </c>
      <c r="E39" s="85">
        <v>300000000</v>
      </c>
      <c r="F39" s="85"/>
      <c r="G39" s="85">
        <v>67000000</v>
      </c>
      <c r="H39" s="85">
        <f t="shared" ref="H39:H44" si="20">+D39-E39-G39</f>
        <v>73000000</v>
      </c>
      <c r="I39" s="91"/>
      <c r="J39" s="73">
        <f t="shared" si="3"/>
        <v>0</v>
      </c>
      <c r="K39" s="62"/>
      <c r="L39" s="62"/>
      <c r="M39" s="62"/>
      <c r="N39" s="62"/>
      <c r="O39" s="62"/>
      <c r="P39" s="62"/>
      <c r="Q39" s="62"/>
      <c r="R39" s="62"/>
      <c r="S39" s="62"/>
      <c r="T39" s="63"/>
      <c r="U39" s="69"/>
    </row>
    <row r="40" spans="1:23" s="70" customFormat="1" x14ac:dyDescent="0.25">
      <c r="A40" s="67">
        <v>3</v>
      </c>
      <c r="B40" s="68" t="s">
        <v>85</v>
      </c>
      <c r="C40" s="60" t="s">
        <v>99</v>
      </c>
      <c r="D40" s="85">
        <v>440000000</v>
      </c>
      <c r="E40" s="85">
        <v>300000000</v>
      </c>
      <c r="F40" s="85"/>
      <c r="G40" s="85">
        <v>100000000</v>
      </c>
      <c r="H40" s="85">
        <f t="shared" si="20"/>
        <v>40000000</v>
      </c>
      <c r="I40" s="91"/>
      <c r="J40" s="73">
        <f t="shared" si="3"/>
        <v>0</v>
      </c>
      <c r="K40" s="62"/>
      <c r="L40" s="62"/>
      <c r="M40" s="62"/>
      <c r="N40" s="62"/>
      <c r="O40" s="62"/>
      <c r="P40" s="62"/>
      <c r="Q40" s="62"/>
      <c r="R40" s="62"/>
      <c r="S40" s="62"/>
      <c r="T40" s="63"/>
      <c r="U40" s="69"/>
    </row>
    <row r="41" spans="1:23" s="70" customFormat="1" x14ac:dyDescent="0.25">
      <c r="A41" s="67">
        <v>4</v>
      </c>
      <c r="B41" s="68" t="s">
        <v>86</v>
      </c>
      <c r="C41" s="60" t="s">
        <v>99</v>
      </c>
      <c r="D41" s="85">
        <v>550000000</v>
      </c>
      <c r="E41" s="85">
        <v>135000000</v>
      </c>
      <c r="F41" s="85"/>
      <c r="G41" s="85">
        <v>365000000</v>
      </c>
      <c r="H41" s="85">
        <f t="shared" si="20"/>
        <v>50000000</v>
      </c>
      <c r="I41" s="91"/>
      <c r="J41" s="73">
        <f t="shared" si="3"/>
        <v>0</v>
      </c>
      <c r="K41" s="62"/>
      <c r="L41" s="62"/>
      <c r="M41" s="62"/>
      <c r="N41" s="62"/>
      <c r="O41" s="62"/>
      <c r="P41" s="62"/>
      <c r="Q41" s="62"/>
      <c r="R41" s="62"/>
      <c r="S41" s="62"/>
      <c r="T41" s="63"/>
      <c r="U41" s="69"/>
    </row>
    <row r="42" spans="1:23" s="59" customFormat="1" x14ac:dyDescent="0.25">
      <c r="A42" s="54" t="s">
        <v>36</v>
      </c>
      <c r="B42" s="55" t="s">
        <v>95</v>
      </c>
      <c r="C42" s="60"/>
      <c r="D42" s="88">
        <f>+SUM(D43:D44)</f>
        <v>1100000000</v>
      </c>
      <c r="E42" s="88">
        <f t="shared" ref="E42:H42" si="21">+SUM(E43:E44)</f>
        <v>0</v>
      </c>
      <c r="F42" s="88">
        <f t="shared" si="21"/>
        <v>0</v>
      </c>
      <c r="G42" s="88">
        <f t="shared" si="21"/>
        <v>1000000000</v>
      </c>
      <c r="H42" s="88">
        <f t="shared" si="21"/>
        <v>100000000</v>
      </c>
      <c r="I42" s="89"/>
      <c r="J42" s="73">
        <f t="shared" si="3"/>
        <v>0</v>
      </c>
      <c r="K42" s="57"/>
      <c r="L42" s="57"/>
      <c r="M42" s="57"/>
      <c r="N42" s="57"/>
      <c r="O42" s="57"/>
      <c r="P42" s="57"/>
      <c r="Q42" s="57"/>
      <c r="R42" s="57"/>
      <c r="S42" s="57"/>
      <c r="T42" s="58"/>
      <c r="U42" s="56"/>
    </row>
    <row r="43" spans="1:23" s="70" customFormat="1" ht="33" x14ac:dyDescent="0.25">
      <c r="A43" s="67">
        <v>1</v>
      </c>
      <c r="B43" s="68" t="s">
        <v>87</v>
      </c>
      <c r="C43" s="60" t="s">
        <v>99</v>
      </c>
      <c r="D43" s="85">
        <v>550000000</v>
      </c>
      <c r="E43" s="85"/>
      <c r="F43" s="85"/>
      <c r="G43" s="85">
        <v>500000000</v>
      </c>
      <c r="H43" s="85">
        <f t="shared" si="20"/>
        <v>50000000</v>
      </c>
      <c r="I43" s="91"/>
      <c r="J43" s="73"/>
      <c r="K43" s="62"/>
      <c r="L43" s="62"/>
      <c r="M43" s="62"/>
      <c r="N43" s="62"/>
      <c r="O43" s="62"/>
      <c r="P43" s="62"/>
      <c r="Q43" s="62"/>
      <c r="R43" s="62"/>
      <c r="S43" s="62"/>
      <c r="T43" s="63"/>
      <c r="U43" s="69"/>
    </row>
    <row r="44" spans="1:23" s="70" customFormat="1" ht="33" x14ac:dyDescent="0.25">
      <c r="A44" s="67">
        <v>2</v>
      </c>
      <c r="B44" s="68" t="s">
        <v>88</v>
      </c>
      <c r="C44" s="60" t="s">
        <v>99</v>
      </c>
      <c r="D44" s="85">
        <v>550000000</v>
      </c>
      <c r="E44" s="85"/>
      <c r="F44" s="85"/>
      <c r="G44" s="85">
        <v>500000000</v>
      </c>
      <c r="H44" s="85">
        <f t="shared" si="20"/>
        <v>50000000</v>
      </c>
      <c r="I44" s="91"/>
      <c r="J44" s="73"/>
      <c r="K44" s="62"/>
      <c r="L44" s="62"/>
      <c r="M44" s="62"/>
      <c r="N44" s="62"/>
      <c r="O44" s="62"/>
      <c r="P44" s="62"/>
      <c r="Q44" s="62"/>
      <c r="R44" s="62"/>
      <c r="S44" s="62"/>
      <c r="T44" s="63"/>
      <c r="U44" s="69"/>
    </row>
    <row r="45" spans="1:23" s="48" customFormat="1" x14ac:dyDescent="0.25">
      <c r="A45" s="45" t="s">
        <v>61</v>
      </c>
      <c r="B45" s="46" t="s">
        <v>34</v>
      </c>
      <c r="C45" s="45"/>
      <c r="D45" s="87">
        <f>+D46+D51</f>
        <v>3900000000</v>
      </c>
      <c r="E45" s="87">
        <f t="shared" ref="E45:H45" si="22">+E46+E51</f>
        <v>885000000</v>
      </c>
      <c r="F45" s="87">
        <f t="shared" si="22"/>
        <v>280000000</v>
      </c>
      <c r="G45" s="87">
        <f t="shared" si="22"/>
        <v>1882000000</v>
      </c>
      <c r="H45" s="87">
        <f t="shared" si="22"/>
        <v>853000000</v>
      </c>
      <c r="I45" s="92"/>
      <c r="J45" s="73">
        <f t="shared" si="3"/>
        <v>0</v>
      </c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7"/>
    </row>
    <row r="46" spans="1:23" s="59" customFormat="1" x14ac:dyDescent="0.25">
      <c r="A46" s="54" t="s">
        <v>35</v>
      </c>
      <c r="B46" s="55" t="s">
        <v>94</v>
      </c>
      <c r="C46" s="32"/>
      <c r="D46" s="88">
        <f>+SUM(D47:D50)</f>
        <v>2350000000</v>
      </c>
      <c r="E46" s="88">
        <f t="shared" ref="E46:H46" si="23">+SUM(E47:E50)</f>
        <v>885000000</v>
      </c>
      <c r="F46" s="88">
        <f t="shared" si="23"/>
        <v>280000000</v>
      </c>
      <c r="G46" s="88">
        <f t="shared" si="23"/>
        <v>763000000</v>
      </c>
      <c r="H46" s="88">
        <f t="shared" si="23"/>
        <v>422000000</v>
      </c>
      <c r="I46" s="89"/>
      <c r="J46" s="73">
        <f t="shared" si="3"/>
        <v>0</v>
      </c>
      <c r="K46" s="57"/>
      <c r="L46" s="57"/>
      <c r="M46" s="57"/>
      <c r="N46" s="57"/>
      <c r="O46" s="57"/>
      <c r="P46" s="57"/>
      <c r="Q46" s="57"/>
      <c r="R46" s="57"/>
      <c r="S46" s="57"/>
      <c r="T46" s="58"/>
      <c r="U46" s="56"/>
      <c r="V46" s="59">
        <v>1882000000</v>
      </c>
      <c r="W46" s="59">
        <f>+G46-V46</f>
        <v>-1119000000</v>
      </c>
    </row>
    <row r="47" spans="1:23" s="66" customFormat="1" x14ac:dyDescent="0.25">
      <c r="A47" s="60">
        <v>1</v>
      </c>
      <c r="B47" s="61" t="s">
        <v>24</v>
      </c>
      <c r="C47" s="60" t="s">
        <v>25</v>
      </c>
      <c r="D47" s="85">
        <v>600000000</v>
      </c>
      <c r="E47" s="85">
        <v>250000000</v>
      </c>
      <c r="F47" s="85">
        <v>70000000</v>
      </c>
      <c r="G47" s="85">
        <v>170000000</v>
      </c>
      <c r="H47" s="85">
        <f>+D47-E47-F47-G47</f>
        <v>110000000</v>
      </c>
      <c r="I47" s="90"/>
      <c r="J47" s="73">
        <f t="shared" si="3"/>
        <v>0</v>
      </c>
      <c r="K47" s="62">
        <f>+H47+G47+F47+E47</f>
        <v>600000000</v>
      </c>
      <c r="L47" s="62">
        <f>+G47+E47</f>
        <v>420000000</v>
      </c>
      <c r="M47" s="62">
        <f>+F47+H47</f>
        <v>180000000</v>
      </c>
      <c r="N47" s="62"/>
      <c r="O47" s="62"/>
      <c r="P47" s="62"/>
      <c r="Q47" s="62"/>
      <c r="R47" s="62">
        <f>+H47+G47+F47+E47</f>
        <v>600000000</v>
      </c>
      <c r="S47" s="62">
        <f t="shared" ref="S47:S54" si="24">+D47-T47</f>
        <v>540000000</v>
      </c>
      <c r="T47" s="63">
        <f>+D47*0.1</f>
        <v>60000000</v>
      </c>
      <c r="U47" s="62">
        <f>+E47+G47</f>
        <v>420000000</v>
      </c>
      <c r="V47" s="64">
        <f>+G47+E47</f>
        <v>420000000</v>
      </c>
      <c r="W47" s="65">
        <f>+W46/7</f>
        <v>-159857142.85714287</v>
      </c>
    </row>
    <row r="48" spans="1:23" s="70" customFormat="1" x14ac:dyDescent="0.25">
      <c r="A48" s="67">
        <v>2</v>
      </c>
      <c r="B48" s="61" t="s">
        <v>28</v>
      </c>
      <c r="C48" s="60" t="s">
        <v>25</v>
      </c>
      <c r="D48" s="85">
        <v>700000000</v>
      </c>
      <c r="E48" s="85">
        <v>300000000</v>
      </c>
      <c r="F48" s="85">
        <v>70000000</v>
      </c>
      <c r="G48" s="85">
        <v>200000000</v>
      </c>
      <c r="H48" s="85">
        <f t="shared" ref="H48:H54" si="25">+D48-E48-F48-G48</f>
        <v>130000000</v>
      </c>
      <c r="I48" s="91"/>
      <c r="J48" s="73">
        <f t="shared" si="3"/>
        <v>0</v>
      </c>
      <c r="K48" s="62">
        <f t="shared" ref="K48:K54" si="26">+H48+G48+F48+E48</f>
        <v>700000000</v>
      </c>
      <c r="L48" s="62">
        <f t="shared" ref="L48:L54" si="27">+G48+E48</f>
        <v>500000000</v>
      </c>
      <c r="M48" s="62">
        <f t="shared" ref="M48:M54" si="28">+F48+H48</f>
        <v>200000000</v>
      </c>
      <c r="N48" s="62"/>
      <c r="O48" s="62"/>
      <c r="P48" s="62"/>
      <c r="Q48" s="62"/>
      <c r="R48" s="62">
        <f t="shared" ref="R48:R54" si="29">+H48+G48+F48+E48</f>
        <v>700000000</v>
      </c>
      <c r="S48" s="62">
        <f t="shared" si="24"/>
        <v>630000000</v>
      </c>
      <c r="T48" s="63">
        <f t="shared" ref="T48:T54" si="30">+D48*0.1</f>
        <v>70000000</v>
      </c>
      <c r="U48" s="62">
        <f t="shared" ref="U48:U50" si="31">+E48+G48</f>
        <v>500000000</v>
      </c>
    </row>
    <row r="49" spans="1:22" s="70" customFormat="1" x14ac:dyDescent="0.25">
      <c r="A49" s="67">
        <v>3</v>
      </c>
      <c r="B49" s="61" t="s">
        <v>29</v>
      </c>
      <c r="C49" s="60" t="s">
        <v>25</v>
      </c>
      <c r="D49" s="85">
        <v>550000000</v>
      </c>
      <c r="E49" s="85">
        <v>170000000</v>
      </c>
      <c r="F49" s="85">
        <v>70000000</v>
      </c>
      <c r="G49" s="85">
        <v>200000000</v>
      </c>
      <c r="H49" s="85">
        <f t="shared" si="25"/>
        <v>110000000</v>
      </c>
      <c r="I49" s="91"/>
      <c r="J49" s="73">
        <f t="shared" si="3"/>
        <v>0</v>
      </c>
      <c r="K49" s="62">
        <f t="shared" si="26"/>
        <v>550000000</v>
      </c>
      <c r="L49" s="62">
        <f t="shared" si="27"/>
        <v>370000000</v>
      </c>
      <c r="M49" s="62">
        <f t="shared" si="28"/>
        <v>180000000</v>
      </c>
      <c r="N49" s="62"/>
      <c r="O49" s="62"/>
      <c r="P49" s="62"/>
      <c r="Q49" s="62"/>
      <c r="R49" s="62">
        <f t="shared" si="29"/>
        <v>550000000</v>
      </c>
      <c r="S49" s="62">
        <f t="shared" si="24"/>
        <v>495000000</v>
      </c>
      <c r="T49" s="63">
        <f t="shared" si="30"/>
        <v>55000000</v>
      </c>
      <c r="U49" s="62">
        <f t="shared" si="31"/>
        <v>370000000</v>
      </c>
      <c r="V49" s="71"/>
    </row>
    <row r="50" spans="1:22" s="70" customFormat="1" ht="33" x14ac:dyDescent="0.25">
      <c r="A50" s="67">
        <v>4</v>
      </c>
      <c r="B50" s="61" t="s">
        <v>32</v>
      </c>
      <c r="C50" s="60" t="s">
        <v>25</v>
      </c>
      <c r="D50" s="85">
        <v>500000000</v>
      </c>
      <c r="E50" s="85">
        <v>165000000</v>
      </c>
      <c r="F50" s="85">
        <v>70000000</v>
      </c>
      <c r="G50" s="85">
        <v>193000000</v>
      </c>
      <c r="H50" s="85">
        <f t="shared" si="25"/>
        <v>72000000</v>
      </c>
      <c r="I50" s="91"/>
      <c r="J50" s="73">
        <f t="shared" si="3"/>
        <v>0</v>
      </c>
      <c r="K50" s="62">
        <f t="shared" si="26"/>
        <v>500000000</v>
      </c>
      <c r="L50" s="62">
        <f t="shared" si="27"/>
        <v>358000000</v>
      </c>
      <c r="M50" s="62">
        <f t="shared" si="28"/>
        <v>142000000</v>
      </c>
      <c r="N50" s="62"/>
      <c r="O50" s="62"/>
      <c r="P50" s="62"/>
      <c r="Q50" s="62"/>
      <c r="R50" s="62">
        <f t="shared" si="29"/>
        <v>500000000</v>
      </c>
      <c r="S50" s="62">
        <f t="shared" si="24"/>
        <v>450000000</v>
      </c>
      <c r="T50" s="63">
        <f t="shared" si="30"/>
        <v>50000000</v>
      </c>
      <c r="U50" s="62">
        <f t="shared" si="31"/>
        <v>358000000</v>
      </c>
      <c r="V50" s="71">
        <f>+G50+E50</f>
        <v>358000000</v>
      </c>
    </row>
    <row r="51" spans="1:22" s="59" customFormat="1" x14ac:dyDescent="0.25">
      <c r="A51" s="54" t="s">
        <v>36</v>
      </c>
      <c r="B51" s="55" t="s">
        <v>95</v>
      </c>
      <c r="C51" s="32"/>
      <c r="D51" s="88">
        <f>+SUM(D52:D54)</f>
        <v>1550000000</v>
      </c>
      <c r="E51" s="88">
        <f t="shared" ref="E51:H51" si="32">+SUM(E52:E54)</f>
        <v>0</v>
      </c>
      <c r="F51" s="88">
        <f t="shared" si="32"/>
        <v>0</v>
      </c>
      <c r="G51" s="88">
        <f t="shared" si="32"/>
        <v>1119000000</v>
      </c>
      <c r="H51" s="88">
        <f t="shared" si="32"/>
        <v>431000000</v>
      </c>
      <c r="I51" s="89"/>
      <c r="J51" s="73">
        <f t="shared" si="3"/>
        <v>0</v>
      </c>
      <c r="K51" s="57">
        <f t="shared" si="26"/>
        <v>1550000000</v>
      </c>
      <c r="L51" s="57">
        <f t="shared" si="27"/>
        <v>1119000000</v>
      </c>
      <c r="M51" s="57">
        <f t="shared" si="28"/>
        <v>431000000</v>
      </c>
      <c r="N51" s="57"/>
      <c r="O51" s="57"/>
      <c r="P51" s="57"/>
      <c r="Q51" s="57"/>
      <c r="R51" s="57">
        <f t="shared" si="29"/>
        <v>1550000000</v>
      </c>
      <c r="S51" s="57">
        <f t="shared" si="24"/>
        <v>1395000000</v>
      </c>
      <c r="T51" s="58">
        <f t="shared" si="30"/>
        <v>155000000</v>
      </c>
      <c r="U51" s="56"/>
    </row>
    <row r="52" spans="1:22" s="70" customFormat="1" x14ac:dyDescent="0.25">
      <c r="A52" s="67">
        <v>1</v>
      </c>
      <c r="B52" s="61" t="s">
        <v>30</v>
      </c>
      <c r="C52" s="60" t="s">
        <v>25</v>
      </c>
      <c r="D52" s="85">
        <v>450000000</v>
      </c>
      <c r="E52" s="85"/>
      <c r="F52" s="85"/>
      <c r="G52" s="85">
        <v>342000000</v>
      </c>
      <c r="H52" s="85">
        <f t="shared" si="25"/>
        <v>108000000</v>
      </c>
      <c r="I52" s="91"/>
      <c r="J52" s="73">
        <f t="shared" si="3"/>
        <v>0</v>
      </c>
      <c r="K52" s="62">
        <f t="shared" si="26"/>
        <v>450000000</v>
      </c>
      <c r="L52" s="62">
        <f t="shared" si="27"/>
        <v>342000000</v>
      </c>
      <c r="M52" s="62">
        <f t="shared" si="28"/>
        <v>108000000</v>
      </c>
      <c r="N52" s="62"/>
      <c r="O52" s="62"/>
      <c r="P52" s="62"/>
      <c r="Q52" s="62"/>
      <c r="R52" s="62">
        <f t="shared" si="29"/>
        <v>450000000</v>
      </c>
      <c r="S52" s="62">
        <f t="shared" si="24"/>
        <v>405000000</v>
      </c>
      <c r="T52" s="63">
        <f t="shared" si="30"/>
        <v>45000000</v>
      </c>
      <c r="U52" s="69"/>
    </row>
    <row r="53" spans="1:22" s="70" customFormat="1" x14ac:dyDescent="0.25">
      <c r="A53" s="67">
        <v>2</v>
      </c>
      <c r="B53" s="61" t="s">
        <v>31</v>
      </c>
      <c r="C53" s="60" t="s">
        <v>25</v>
      </c>
      <c r="D53" s="85">
        <v>600000000</v>
      </c>
      <c r="E53" s="85"/>
      <c r="F53" s="85"/>
      <c r="G53" s="85">
        <v>420000000</v>
      </c>
      <c r="H53" s="85">
        <f t="shared" si="25"/>
        <v>180000000</v>
      </c>
      <c r="I53" s="91"/>
      <c r="J53" s="73">
        <f t="shared" si="3"/>
        <v>0</v>
      </c>
      <c r="K53" s="62">
        <f t="shared" si="26"/>
        <v>600000000</v>
      </c>
      <c r="L53" s="62">
        <f t="shared" si="27"/>
        <v>420000000</v>
      </c>
      <c r="M53" s="62">
        <f t="shared" si="28"/>
        <v>180000000</v>
      </c>
      <c r="N53" s="62"/>
      <c r="O53" s="62"/>
      <c r="P53" s="62"/>
      <c r="Q53" s="62"/>
      <c r="R53" s="62">
        <f t="shared" si="29"/>
        <v>600000000</v>
      </c>
      <c r="S53" s="62">
        <f t="shared" si="24"/>
        <v>540000000</v>
      </c>
      <c r="T53" s="63">
        <f t="shared" si="30"/>
        <v>60000000</v>
      </c>
      <c r="U53" s="69"/>
    </row>
    <row r="54" spans="1:22" s="70" customFormat="1" x14ac:dyDescent="0.25">
      <c r="A54" s="67">
        <v>3</v>
      </c>
      <c r="B54" s="61" t="s">
        <v>33</v>
      </c>
      <c r="C54" s="60" t="s">
        <v>25</v>
      </c>
      <c r="D54" s="85">
        <v>500000000</v>
      </c>
      <c r="E54" s="85"/>
      <c r="F54" s="85"/>
      <c r="G54" s="85">
        <v>357000000</v>
      </c>
      <c r="H54" s="85">
        <f t="shared" si="25"/>
        <v>143000000</v>
      </c>
      <c r="I54" s="91"/>
      <c r="J54" s="73">
        <f t="shared" si="3"/>
        <v>0</v>
      </c>
      <c r="K54" s="62">
        <f t="shared" si="26"/>
        <v>500000000</v>
      </c>
      <c r="L54" s="62">
        <f t="shared" si="27"/>
        <v>357000000</v>
      </c>
      <c r="M54" s="62">
        <f t="shared" si="28"/>
        <v>143000000</v>
      </c>
      <c r="N54" s="62"/>
      <c r="O54" s="62"/>
      <c r="P54" s="62"/>
      <c r="Q54" s="62"/>
      <c r="R54" s="62">
        <f t="shared" si="29"/>
        <v>500000000</v>
      </c>
      <c r="S54" s="62">
        <f t="shared" si="24"/>
        <v>450000000</v>
      </c>
      <c r="T54" s="63">
        <f t="shared" si="30"/>
        <v>50000000</v>
      </c>
      <c r="U54" s="69"/>
    </row>
    <row r="55" spans="1:22" s="48" customFormat="1" x14ac:dyDescent="0.25">
      <c r="A55" s="45" t="s">
        <v>66</v>
      </c>
      <c r="B55" s="46" t="s">
        <v>57</v>
      </c>
      <c r="C55" s="45"/>
      <c r="D55" s="87">
        <f>+D56+D58</f>
        <v>3450000000</v>
      </c>
      <c r="E55" s="87">
        <f t="shared" ref="E55:H55" si="33">+E56+E58</f>
        <v>885000000</v>
      </c>
      <c r="F55" s="87">
        <f t="shared" si="33"/>
        <v>265000000</v>
      </c>
      <c r="G55" s="87">
        <f t="shared" si="33"/>
        <v>1882000000</v>
      </c>
      <c r="H55" s="87">
        <f t="shared" si="33"/>
        <v>418000000</v>
      </c>
      <c r="I55" s="92"/>
      <c r="J55" s="73">
        <f t="shared" si="3"/>
        <v>0</v>
      </c>
      <c r="K55" s="47"/>
      <c r="L55" s="47"/>
      <c r="M55" s="47"/>
      <c r="N55" s="47"/>
      <c r="O55" s="47"/>
      <c r="P55" s="47"/>
      <c r="Q55" s="47"/>
      <c r="R55" s="47"/>
      <c r="S55" s="47"/>
      <c r="T55" s="47"/>
      <c r="U55" s="47"/>
    </row>
    <row r="56" spans="1:22" s="59" customFormat="1" x14ac:dyDescent="0.25">
      <c r="A56" s="54" t="s">
        <v>35</v>
      </c>
      <c r="B56" s="55" t="s">
        <v>94</v>
      </c>
      <c r="C56" s="32"/>
      <c r="D56" s="88">
        <f>+D57</f>
        <v>1150000000</v>
      </c>
      <c r="E56" s="88">
        <f t="shared" ref="E56:H56" si="34">+E57</f>
        <v>885000000</v>
      </c>
      <c r="F56" s="88">
        <f t="shared" si="34"/>
        <v>265000000</v>
      </c>
      <c r="G56" s="88">
        <f t="shared" si="34"/>
        <v>0</v>
      </c>
      <c r="H56" s="88">
        <f t="shared" si="34"/>
        <v>0</v>
      </c>
      <c r="I56" s="89"/>
      <c r="J56" s="73">
        <f t="shared" si="3"/>
        <v>0</v>
      </c>
      <c r="K56" s="57"/>
      <c r="L56" s="57"/>
      <c r="M56" s="57"/>
      <c r="N56" s="57"/>
      <c r="O56" s="57"/>
      <c r="P56" s="57"/>
      <c r="Q56" s="57"/>
      <c r="R56" s="57"/>
      <c r="S56" s="57"/>
      <c r="T56" s="58"/>
      <c r="U56" s="56"/>
    </row>
    <row r="57" spans="1:22" s="70" customFormat="1" ht="33" x14ac:dyDescent="0.25">
      <c r="A57" s="67">
        <v>1</v>
      </c>
      <c r="B57" s="61" t="s">
        <v>58</v>
      </c>
      <c r="C57" s="60" t="s">
        <v>100</v>
      </c>
      <c r="D57" s="85">
        <v>1150000000</v>
      </c>
      <c r="E57" s="85">
        <v>885000000</v>
      </c>
      <c r="F57" s="85">
        <f>+D57-E57</f>
        <v>265000000</v>
      </c>
      <c r="G57" s="85"/>
      <c r="H57" s="85"/>
      <c r="I57" s="91"/>
      <c r="J57" s="73">
        <f t="shared" si="3"/>
        <v>0</v>
      </c>
      <c r="K57" s="62"/>
      <c r="L57" s="62"/>
      <c r="M57" s="62"/>
      <c r="N57" s="62"/>
      <c r="O57" s="62"/>
      <c r="P57" s="62"/>
      <c r="Q57" s="62"/>
      <c r="R57" s="62"/>
      <c r="S57" s="62"/>
      <c r="T57" s="63"/>
      <c r="U57" s="69"/>
    </row>
    <row r="58" spans="1:22" s="59" customFormat="1" x14ac:dyDescent="0.25">
      <c r="A58" s="54" t="s">
        <v>36</v>
      </c>
      <c r="B58" s="55" t="s">
        <v>95</v>
      </c>
      <c r="C58" s="60"/>
      <c r="D58" s="88">
        <f>+SUM(D59:D60)</f>
        <v>2300000000</v>
      </c>
      <c r="E58" s="88">
        <f t="shared" ref="E58:H58" si="35">+SUM(E59:E60)</f>
        <v>0</v>
      </c>
      <c r="F58" s="88">
        <f t="shared" si="35"/>
        <v>0</v>
      </c>
      <c r="G58" s="88">
        <f t="shared" si="35"/>
        <v>1882000000</v>
      </c>
      <c r="H58" s="88">
        <f t="shared" si="35"/>
        <v>418000000</v>
      </c>
      <c r="I58" s="89"/>
      <c r="J58" s="73">
        <f t="shared" si="3"/>
        <v>0</v>
      </c>
      <c r="K58" s="57"/>
      <c r="L58" s="57"/>
      <c r="M58" s="57"/>
      <c r="N58" s="57"/>
      <c r="O58" s="57"/>
      <c r="P58" s="57"/>
      <c r="Q58" s="57"/>
      <c r="R58" s="57"/>
      <c r="S58" s="57"/>
      <c r="T58" s="58"/>
      <c r="U58" s="56"/>
    </row>
    <row r="59" spans="1:22" s="70" customFormat="1" ht="33" x14ac:dyDescent="0.25">
      <c r="A59" s="67">
        <v>1</v>
      </c>
      <c r="B59" s="61" t="s">
        <v>59</v>
      </c>
      <c r="C59" s="60" t="s">
        <v>100</v>
      </c>
      <c r="D59" s="85">
        <v>1150000000</v>
      </c>
      <c r="E59" s="85"/>
      <c r="F59" s="85"/>
      <c r="G59" s="85">
        <v>941000000</v>
      </c>
      <c r="H59" s="85">
        <f>+D59-G59</f>
        <v>209000000</v>
      </c>
      <c r="I59" s="91"/>
      <c r="J59" s="73">
        <f t="shared" si="3"/>
        <v>0</v>
      </c>
      <c r="K59" s="62"/>
      <c r="L59" s="62"/>
      <c r="M59" s="62"/>
      <c r="N59" s="62"/>
      <c r="O59" s="62"/>
      <c r="P59" s="62"/>
      <c r="Q59" s="62"/>
      <c r="R59" s="62"/>
      <c r="S59" s="62"/>
      <c r="T59" s="63"/>
      <c r="U59" s="69"/>
    </row>
    <row r="60" spans="1:22" s="70" customFormat="1" ht="49.5" x14ac:dyDescent="0.25">
      <c r="A60" s="67">
        <v>2</v>
      </c>
      <c r="B60" s="61" t="s">
        <v>60</v>
      </c>
      <c r="C60" s="60" t="s">
        <v>100</v>
      </c>
      <c r="D60" s="85">
        <v>1150000000</v>
      </c>
      <c r="E60" s="85"/>
      <c r="F60" s="85"/>
      <c r="G60" s="85">
        <v>941000000</v>
      </c>
      <c r="H60" s="85">
        <f>+D60-G60</f>
        <v>209000000</v>
      </c>
      <c r="I60" s="91"/>
      <c r="J60" s="73">
        <f t="shared" si="3"/>
        <v>0</v>
      </c>
      <c r="K60" s="62"/>
      <c r="L60" s="62"/>
      <c r="M60" s="62"/>
      <c r="N60" s="62"/>
      <c r="O60" s="62"/>
      <c r="P60" s="62"/>
      <c r="Q60" s="62"/>
      <c r="R60" s="62"/>
      <c r="S60" s="62"/>
      <c r="T60" s="63"/>
      <c r="U60" s="69"/>
    </row>
    <row r="61" spans="1:22" s="48" customFormat="1" x14ac:dyDescent="0.25">
      <c r="A61" s="45" t="s">
        <v>35</v>
      </c>
      <c r="B61" s="46" t="s">
        <v>63</v>
      </c>
      <c r="C61" s="45"/>
      <c r="D61" s="87">
        <f>+D62</f>
        <v>3200000000</v>
      </c>
      <c r="E61" s="87">
        <f t="shared" ref="E61:H61" si="36">+E62</f>
        <v>885000000</v>
      </c>
      <c r="F61" s="87">
        <f t="shared" si="36"/>
        <v>0</v>
      </c>
      <c r="G61" s="87">
        <f t="shared" si="36"/>
        <v>1882000000</v>
      </c>
      <c r="H61" s="87">
        <f t="shared" si="36"/>
        <v>433000000</v>
      </c>
      <c r="I61" s="92"/>
      <c r="J61" s="73">
        <f t="shared" si="3"/>
        <v>0</v>
      </c>
      <c r="K61" s="47"/>
      <c r="L61" s="47"/>
      <c r="M61" s="47"/>
      <c r="N61" s="47"/>
      <c r="O61" s="47"/>
      <c r="P61" s="47"/>
      <c r="Q61" s="47"/>
      <c r="R61" s="47"/>
      <c r="S61" s="47"/>
      <c r="T61" s="47"/>
      <c r="U61" s="47"/>
    </row>
    <row r="62" spans="1:22" s="59" customFormat="1" x14ac:dyDescent="0.25">
      <c r="A62" s="54" t="s">
        <v>35</v>
      </c>
      <c r="B62" s="55" t="s">
        <v>94</v>
      </c>
      <c r="C62" s="32"/>
      <c r="D62" s="88">
        <f>SUM(D63:D65)</f>
        <v>3200000000</v>
      </c>
      <c r="E62" s="88">
        <f>SUM(E63:E65)</f>
        <v>885000000</v>
      </c>
      <c r="F62" s="88">
        <f t="shared" ref="F62:H62" si="37">SUM(F63:F65)</f>
        <v>0</v>
      </c>
      <c r="G62" s="88">
        <f t="shared" si="37"/>
        <v>1882000000</v>
      </c>
      <c r="H62" s="88">
        <f t="shared" si="37"/>
        <v>433000000</v>
      </c>
      <c r="I62" s="89"/>
      <c r="J62" s="73">
        <f t="shared" si="3"/>
        <v>0</v>
      </c>
      <c r="K62" s="57"/>
      <c r="L62" s="57"/>
      <c r="M62" s="57"/>
      <c r="N62" s="57"/>
      <c r="O62" s="57"/>
      <c r="P62" s="57"/>
      <c r="Q62" s="57"/>
      <c r="R62" s="57"/>
      <c r="S62" s="57"/>
      <c r="T62" s="58"/>
      <c r="U62" s="56"/>
    </row>
    <row r="63" spans="1:22" s="70" customFormat="1" x14ac:dyDescent="0.25">
      <c r="A63" s="67">
        <v>1</v>
      </c>
      <c r="B63" s="61" t="s">
        <v>64</v>
      </c>
      <c r="C63" s="60" t="s">
        <v>65</v>
      </c>
      <c r="D63" s="85">
        <v>1100000000</v>
      </c>
      <c r="E63" s="85">
        <v>300000000</v>
      </c>
      <c r="F63" s="85">
        <v>0</v>
      </c>
      <c r="G63" s="85">
        <v>600000000</v>
      </c>
      <c r="H63" s="85">
        <v>200000000</v>
      </c>
      <c r="I63" s="91"/>
      <c r="J63" s="73">
        <f t="shared" si="3"/>
        <v>0</v>
      </c>
      <c r="K63" s="62"/>
      <c r="L63" s="62"/>
      <c r="M63" s="62"/>
      <c r="N63" s="62"/>
      <c r="O63" s="62"/>
      <c r="P63" s="62"/>
      <c r="Q63" s="62"/>
      <c r="R63" s="62"/>
      <c r="S63" s="62"/>
      <c r="T63" s="63"/>
      <c r="U63" s="69"/>
    </row>
    <row r="64" spans="1:22" s="70" customFormat="1" x14ac:dyDescent="0.25">
      <c r="A64" s="67">
        <v>2</v>
      </c>
      <c r="B64" s="61" t="s">
        <v>131</v>
      </c>
      <c r="C64" s="60" t="s">
        <v>65</v>
      </c>
      <c r="D64" s="85">
        <v>1000000000</v>
      </c>
      <c r="E64" s="85">
        <v>300000000</v>
      </c>
      <c r="F64" s="85">
        <v>0</v>
      </c>
      <c r="G64" s="85">
        <f>+D64-H64-E64</f>
        <v>587000000</v>
      </c>
      <c r="H64" s="85">
        <v>113000000</v>
      </c>
      <c r="I64" s="91"/>
      <c r="J64" s="73">
        <f t="shared" si="3"/>
        <v>0</v>
      </c>
      <c r="K64" s="62"/>
      <c r="L64" s="62"/>
      <c r="M64" s="62"/>
      <c r="N64" s="62"/>
      <c r="O64" s="62"/>
      <c r="P64" s="62"/>
      <c r="Q64" s="62"/>
      <c r="R64" s="62"/>
      <c r="S64" s="62"/>
      <c r="T64" s="63"/>
      <c r="U64" s="69"/>
    </row>
    <row r="65" spans="1:21" s="70" customFormat="1" x14ac:dyDescent="0.25">
      <c r="A65" s="67">
        <v>3</v>
      </c>
      <c r="B65" s="61" t="s">
        <v>125</v>
      </c>
      <c r="C65" s="60" t="s">
        <v>65</v>
      </c>
      <c r="D65" s="85">
        <v>1100000000</v>
      </c>
      <c r="E65" s="85">
        <v>285000000</v>
      </c>
      <c r="F65" s="85"/>
      <c r="G65" s="85">
        <f>+D65-H65-E65</f>
        <v>695000000</v>
      </c>
      <c r="H65" s="85">
        <v>120000000</v>
      </c>
      <c r="I65" s="91"/>
      <c r="J65" s="73">
        <f t="shared" si="3"/>
        <v>0</v>
      </c>
      <c r="K65" s="62"/>
      <c r="L65" s="62"/>
      <c r="M65" s="62"/>
      <c r="N65" s="62"/>
      <c r="O65" s="62"/>
      <c r="P65" s="62"/>
      <c r="Q65" s="62"/>
      <c r="R65" s="62"/>
      <c r="S65" s="62"/>
      <c r="T65" s="63"/>
      <c r="U65" s="69"/>
    </row>
    <row r="66" spans="1:21" s="48" customFormat="1" x14ac:dyDescent="0.25">
      <c r="A66" s="45" t="s">
        <v>62</v>
      </c>
      <c r="B66" s="46" t="s">
        <v>67</v>
      </c>
      <c r="C66" s="45"/>
      <c r="D66" s="87">
        <f>+D67+D70</f>
        <v>3100000000</v>
      </c>
      <c r="E66" s="87">
        <f t="shared" ref="E66:H66" si="38">+E67+E70</f>
        <v>885000000</v>
      </c>
      <c r="F66" s="87">
        <f t="shared" si="38"/>
        <v>0</v>
      </c>
      <c r="G66" s="87">
        <f t="shared" si="38"/>
        <v>1882000000</v>
      </c>
      <c r="H66" s="87">
        <f t="shared" si="38"/>
        <v>333000000</v>
      </c>
      <c r="I66" s="92"/>
      <c r="J66" s="73">
        <f t="shared" si="3"/>
        <v>0</v>
      </c>
      <c r="K66" s="47" t="s">
        <v>93</v>
      </c>
      <c r="L66" s="47"/>
      <c r="M66" s="47"/>
      <c r="N66" s="47"/>
      <c r="O66" s="47"/>
      <c r="P66" s="47"/>
      <c r="Q66" s="47"/>
      <c r="R66" s="47"/>
      <c r="S66" s="47"/>
      <c r="T66" s="47"/>
      <c r="U66" s="47"/>
    </row>
    <row r="67" spans="1:21" s="59" customFormat="1" x14ac:dyDescent="0.25">
      <c r="A67" s="54" t="s">
        <v>35</v>
      </c>
      <c r="B67" s="55" t="s">
        <v>94</v>
      </c>
      <c r="C67" s="32"/>
      <c r="D67" s="88">
        <f>SUM(D68:D69)</f>
        <v>2200000000</v>
      </c>
      <c r="E67" s="88">
        <f t="shared" ref="E67:H67" si="39">SUM(E68:E69)</f>
        <v>885000000</v>
      </c>
      <c r="F67" s="88">
        <f t="shared" si="39"/>
        <v>0</v>
      </c>
      <c r="G67" s="88">
        <f t="shared" si="39"/>
        <v>1095000000</v>
      </c>
      <c r="H67" s="88">
        <f t="shared" si="39"/>
        <v>220000000</v>
      </c>
      <c r="I67" s="89"/>
      <c r="J67" s="73">
        <f t="shared" si="3"/>
        <v>0</v>
      </c>
      <c r="K67" s="57"/>
      <c r="L67" s="57"/>
      <c r="M67" s="57"/>
      <c r="N67" s="57"/>
      <c r="O67" s="57"/>
      <c r="P67" s="57"/>
      <c r="Q67" s="57"/>
      <c r="R67" s="57"/>
      <c r="S67" s="57"/>
      <c r="T67" s="58"/>
      <c r="U67" s="56"/>
    </row>
    <row r="68" spans="1:21" s="70" customFormat="1" ht="33" x14ac:dyDescent="0.25">
      <c r="A68" s="67">
        <v>1</v>
      </c>
      <c r="B68" s="61" t="s">
        <v>68</v>
      </c>
      <c r="C68" s="60" t="s">
        <v>101</v>
      </c>
      <c r="D68" s="85">
        <v>1100000000</v>
      </c>
      <c r="E68" s="85">
        <v>455000000</v>
      </c>
      <c r="F68" s="85"/>
      <c r="G68" s="85">
        <v>535000000</v>
      </c>
      <c r="H68" s="85">
        <f>+D68-E68-F68-G68</f>
        <v>110000000</v>
      </c>
      <c r="I68" s="91"/>
      <c r="J68" s="73">
        <f t="shared" si="3"/>
        <v>0</v>
      </c>
      <c r="K68" s="62"/>
      <c r="L68" s="62"/>
      <c r="M68" s="62"/>
      <c r="N68" s="62"/>
      <c r="O68" s="62"/>
      <c r="P68" s="62"/>
      <c r="Q68" s="62"/>
      <c r="R68" s="62"/>
      <c r="S68" s="62"/>
      <c r="T68" s="63"/>
      <c r="U68" s="69"/>
    </row>
    <row r="69" spans="1:21" s="70" customFormat="1" ht="33" x14ac:dyDescent="0.25">
      <c r="A69" s="67">
        <v>2</v>
      </c>
      <c r="B69" s="61" t="s">
        <v>96</v>
      </c>
      <c r="C69" s="60" t="s">
        <v>101</v>
      </c>
      <c r="D69" s="85">
        <v>1100000000</v>
      </c>
      <c r="E69" s="85">
        <v>430000000</v>
      </c>
      <c r="F69" s="85"/>
      <c r="G69" s="85">
        <v>560000000</v>
      </c>
      <c r="H69" s="85">
        <f>+D69-E69-F69-G69</f>
        <v>110000000</v>
      </c>
      <c r="I69" s="91"/>
      <c r="J69" s="73">
        <f t="shared" si="3"/>
        <v>0</v>
      </c>
      <c r="K69" s="62"/>
      <c r="L69" s="62"/>
      <c r="M69" s="62"/>
      <c r="N69" s="62"/>
      <c r="O69" s="62"/>
      <c r="P69" s="62"/>
      <c r="Q69" s="62"/>
      <c r="R69" s="62"/>
      <c r="S69" s="62"/>
      <c r="T69" s="63"/>
      <c r="U69" s="69"/>
    </row>
    <row r="70" spans="1:21" s="59" customFormat="1" x14ac:dyDescent="0.25">
      <c r="A70" s="54" t="s">
        <v>36</v>
      </c>
      <c r="B70" s="55" t="s">
        <v>95</v>
      </c>
      <c r="C70" s="32"/>
      <c r="D70" s="88">
        <f>+SUM(D71:D72)</f>
        <v>900000000</v>
      </c>
      <c r="E70" s="88">
        <f t="shared" ref="E70" si="40">+SUM(E71:E72)</f>
        <v>0</v>
      </c>
      <c r="F70" s="88">
        <f t="shared" ref="F70" si="41">+SUM(F71:F72)</f>
        <v>0</v>
      </c>
      <c r="G70" s="88">
        <f t="shared" ref="G70" si="42">+SUM(G71:G72)</f>
        <v>787000000</v>
      </c>
      <c r="H70" s="88">
        <f t="shared" ref="H70" si="43">+SUM(H71:H72)</f>
        <v>113000000</v>
      </c>
      <c r="I70" s="89"/>
      <c r="J70" s="73">
        <f t="shared" si="3"/>
        <v>0</v>
      </c>
      <c r="K70" s="57"/>
      <c r="L70" s="57"/>
      <c r="M70" s="57"/>
      <c r="N70" s="57"/>
      <c r="O70" s="57"/>
      <c r="P70" s="57"/>
      <c r="Q70" s="57"/>
      <c r="R70" s="57"/>
      <c r="S70" s="57"/>
      <c r="T70" s="58"/>
      <c r="U70" s="56"/>
    </row>
    <row r="71" spans="1:21" s="70" customFormat="1" ht="33" x14ac:dyDescent="0.25">
      <c r="A71" s="67">
        <v>1</v>
      </c>
      <c r="B71" s="61" t="s">
        <v>69</v>
      </c>
      <c r="C71" s="60" t="s">
        <v>101</v>
      </c>
      <c r="D71" s="85">
        <v>400000000</v>
      </c>
      <c r="E71" s="85"/>
      <c r="F71" s="85"/>
      <c r="G71" s="85">
        <v>350000000</v>
      </c>
      <c r="H71" s="85">
        <f>+D71-E71-F71-G71</f>
        <v>50000000</v>
      </c>
      <c r="I71" s="91"/>
      <c r="J71" s="73">
        <f t="shared" si="3"/>
        <v>0</v>
      </c>
      <c r="K71" s="62"/>
      <c r="L71" s="62"/>
      <c r="M71" s="62"/>
      <c r="N71" s="62"/>
      <c r="O71" s="62"/>
      <c r="P71" s="62"/>
      <c r="Q71" s="62"/>
      <c r="R71" s="62"/>
      <c r="S71" s="62"/>
      <c r="T71" s="63"/>
      <c r="U71" s="69"/>
    </row>
    <row r="72" spans="1:21" s="70" customFormat="1" x14ac:dyDescent="0.25">
      <c r="A72" s="67">
        <v>2</v>
      </c>
      <c r="B72" s="61" t="s">
        <v>70</v>
      </c>
      <c r="C72" s="60" t="s">
        <v>101</v>
      </c>
      <c r="D72" s="85">
        <v>500000000</v>
      </c>
      <c r="E72" s="85"/>
      <c r="F72" s="85"/>
      <c r="G72" s="85">
        <v>437000000</v>
      </c>
      <c r="H72" s="85">
        <f>+D72-E72-F72-G72</f>
        <v>63000000</v>
      </c>
      <c r="I72" s="91"/>
      <c r="J72" s="73">
        <f t="shared" si="3"/>
        <v>0</v>
      </c>
      <c r="K72" s="62"/>
      <c r="L72" s="62"/>
      <c r="M72" s="62"/>
      <c r="N72" s="62"/>
      <c r="O72" s="62"/>
      <c r="P72" s="62"/>
      <c r="Q72" s="62"/>
      <c r="R72" s="62"/>
      <c r="S72" s="62"/>
      <c r="T72" s="63"/>
      <c r="U72" s="69"/>
    </row>
    <row r="73" spans="1:21" s="48" customFormat="1" x14ac:dyDescent="0.25">
      <c r="A73" s="45" t="s">
        <v>91</v>
      </c>
      <c r="B73" s="46" t="s">
        <v>71</v>
      </c>
      <c r="C73" s="45"/>
      <c r="D73" s="87">
        <f>+D74</f>
        <v>3075000000</v>
      </c>
      <c r="E73" s="87">
        <f t="shared" ref="E73:H73" si="44">+E74</f>
        <v>885000000</v>
      </c>
      <c r="F73" s="87">
        <f t="shared" si="44"/>
        <v>110000000</v>
      </c>
      <c r="G73" s="87">
        <f t="shared" si="44"/>
        <v>1882000000</v>
      </c>
      <c r="H73" s="87">
        <f t="shared" si="44"/>
        <v>198000000</v>
      </c>
      <c r="I73" s="92"/>
      <c r="J73" s="73">
        <f t="shared" ref="J73:J104" si="45">+D73-E73-F73-G73-H73</f>
        <v>0</v>
      </c>
      <c r="K73" s="47"/>
      <c r="L73" s="47"/>
      <c r="M73" s="47"/>
      <c r="N73" s="47"/>
      <c r="O73" s="47"/>
      <c r="P73" s="47"/>
      <c r="Q73" s="47"/>
      <c r="R73" s="47"/>
      <c r="S73" s="47"/>
      <c r="T73" s="47"/>
      <c r="U73" s="47"/>
    </row>
    <row r="74" spans="1:21" s="59" customFormat="1" x14ac:dyDescent="0.25">
      <c r="A74" s="54" t="s">
        <v>35</v>
      </c>
      <c r="B74" s="55" t="s">
        <v>94</v>
      </c>
      <c r="C74" s="32"/>
      <c r="D74" s="88">
        <f>+SUM(D75:D77)</f>
        <v>3075000000</v>
      </c>
      <c r="E74" s="88">
        <f t="shared" ref="E74:H74" si="46">+SUM(E75:E77)</f>
        <v>885000000</v>
      </c>
      <c r="F74" s="88">
        <f t="shared" si="46"/>
        <v>110000000</v>
      </c>
      <c r="G74" s="88">
        <f t="shared" si="46"/>
        <v>1882000000</v>
      </c>
      <c r="H74" s="88">
        <f t="shared" si="46"/>
        <v>198000000</v>
      </c>
      <c r="I74" s="89"/>
      <c r="J74" s="73">
        <f t="shared" si="45"/>
        <v>0</v>
      </c>
      <c r="K74" s="57"/>
      <c r="L74" s="57"/>
      <c r="M74" s="57"/>
      <c r="N74" s="57"/>
      <c r="O74" s="57"/>
      <c r="P74" s="57"/>
      <c r="Q74" s="57"/>
      <c r="R74" s="57"/>
      <c r="S74" s="57"/>
      <c r="T74" s="58"/>
      <c r="U74" s="56"/>
    </row>
    <row r="75" spans="1:21" s="70" customFormat="1" x14ac:dyDescent="0.25">
      <c r="A75" s="67">
        <v>1</v>
      </c>
      <c r="B75" s="61" t="s">
        <v>72</v>
      </c>
      <c r="C75" s="60" t="s">
        <v>122</v>
      </c>
      <c r="D75" s="85">
        <v>1775000000</v>
      </c>
      <c r="E75" s="85">
        <v>400000000</v>
      </c>
      <c r="F75" s="85">
        <v>50000000</v>
      </c>
      <c r="G75" s="85">
        <v>1197000000</v>
      </c>
      <c r="H75" s="85">
        <v>128000000</v>
      </c>
      <c r="I75" s="91"/>
      <c r="J75" s="73">
        <f t="shared" si="45"/>
        <v>0</v>
      </c>
      <c r="K75" s="62"/>
      <c r="L75" s="62"/>
      <c r="M75" s="62"/>
      <c r="N75" s="62"/>
      <c r="O75" s="62"/>
      <c r="P75" s="62"/>
      <c r="Q75" s="62"/>
      <c r="R75" s="62"/>
      <c r="S75" s="62"/>
      <c r="T75" s="63"/>
      <c r="U75" s="69"/>
    </row>
    <row r="76" spans="1:21" s="70" customFormat="1" x14ac:dyDescent="0.25">
      <c r="A76" s="67">
        <v>2</v>
      </c>
      <c r="B76" s="61" t="s">
        <v>73</v>
      </c>
      <c r="C76" s="60" t="s">
        <v>122</v>
      </c>
      <c r="D76" s="85">
        <v>700000000</v>
      </c>
      <c r="E76" s="85">
        <v>285000000</v>
      </c>
      <c r="F76" s="85">
        <v>30000000</v>
      </c>
      <c r="G76" s="85">
        <v>345000000</v>
      </c>
      <c r="H76" s="85">
        <v>40000000</v>
      </c>
      <c r="I76" s="91"/>
      <c r="J76" s="73">
        <f t="shared" si="45"/>
        <v>0</v>
      </c>
      <c r="K76" s="62"/>
      <c r="L76" s="62"/>
      <c r="M76" s="62"/>
      <c r="N76" s="62"/>
      <c r="O76" s="62"/>
      <c r="P76" s="62"/>
      <c r="Q76" s="62"/>
      <c r="R76" s="62"/>
      <c r="S76" s="62"/>
      <c r="T76" s="63"/>
      <c r="U76" s="69"/>
    </row>
    <row r="77" spans="1:21" s="70" customFormat="1" x14ac:dyDescent="0.25">
      <c r="A77" s="67">
        <v>3</v>
      </c>
      <c r="B77" s="61" t="s">
        <v>74</v>
      </c>
      <c r="C77" s="60" t="s">
        <v>122</v>
      </c>
      <c r="D77" s="85">
        <v>600000000</v>
      </c>
      <c r="E77" s="85">
        <v>200000000</v>
      </c>
      <c r="F77" s="85">
        <v>30000000</v>
      </c>
      <c r="G77" s="85">
        <v>340000000</v>
      </c>
      <c r="H77" s="85">
        <v>30000000</v>
      </c>
      <c r="I77" s="91"/>
      <c r="J77" s="73">
        <f t="shared" si="45"/>
        <v>0</v>
      </c>
      <c r="K77" s="62"/>
      <c r="L77" s="62"/>
      <c r="M77" s="62"/>
      <c r="N77" s="62"/>
      <c r="O77" s="62"/>
      <c r="P77" s="62"/>
      <c r="Q77" s="62"/>
      <c r="R77" s="62"/>
      <c r="S77" s="62"/>
      <c r="T77" s="63"/>
      <c r="U77" s="69"/>
    </row>
    <row r="78" spans="1:21" s="48" customFormat="1" x14ac:dyDescent="0.25">
      <c r="A78" s="45" t="s">
        <v>89</v>
      </c>
      <c r="B78" s="46" t="s">
        <v>75</v>
      </c>
      <c r="C78" s="45"/>
      <c r="D78" s="87">
        <f>+D79+D81</f>
        <v>4900000000</v>
      </c>
      <c r="E78" s="87">
        <f>+E79+E81</f>
        <v>885000000</v>
      </c>
      <c r="F78" s="87">
        <f>+F79+F81</f>
        <v>215000000</v>
      </c>
      <c r="G78" s="87">
        <f>+G79+G81</f>
        <v>1882000000</v>
      </c>
      <c r="H78" s="87">
        <f>+H79+H81</f>
        <v>1918000000</v>
      </c>
      <c r="I78" s="92"/>
      <c r="J78" s="73">
        <f t="shared" si="45"/>
        <v>0</v>
      </c>
      <c r="K78" s="47"/>
      <c r="L78" s="47"/>
      <c r="M78" s="47"/>
      <c r="N78" s="47"/>
      <c r="O78" s="47"/>
      <c r="P78" s="47"/>
      <c r="Q78" s="47"/>
      <c r="R78" s="47"/>
      <c r="S78" s="47"/>
      <c r="T78" s="47"/>
      <c r="U78" s="47"/>
    </row>
    <row r="79" spans="1:21" s="59" customFormat="1" x14ac:dyDescent="0.25">
      <c r="A79" s="54" t="s">
        <v>35</v>
      </c>
      <c r="B79" s="55" t="s">
        <v>94</v>
      </c>
      <c r="C79" s="32"/>
      <c r="D79" s="88">
        <f>+SUM(D80:D80)</f>
        <v>1100000000</v>
      </c>
      <c r="E79" s="88">
        <f>+SUM(E80:E80)</f>
        <v>885000000</v>
      </c>
      <c r="F79" s="88">
        <f>+SUM(F80:F80)</f>
        <v>215000000</v>
      </c>
      <c r="G79" s="88">
        <f>+SUM(G80:G80)</f>
        <v>0</v>
      </c>
      <c r="H79" s="88">
        <f>+SUM(H80:H80)</f>
        <v>0</v>
      </c>
      <c r="I79" s="89"/>
      <c r="J79" s="73">
        <f t="shared" si="45"/>
        <v>0</v>
      </c>
      <c r="K79" s="57"/>
      <c r="L79" s="57"/>
      <c r="M79" s="57"/>
      <c r="N79" s="57"/>
      <c r="O79" s="57"/>
      <c r="P79" s="57"/>
      <c r="Q79" s="57"/>
      <c r="R79" s="57"/>
      <c r="S79" s="57"/>
      <c r="T79" s="58"/>
      <c r="U79" s="56"/>
    </row>
    <row r="80" spans="1:21" s="70" customFormat="1" ht="33" x14ac:dyDescent="0.25">
      <c r="A80" s="67">
        <v>1</v>
      </c>
      <c r="B80" s="68" t="s">
        <v>126</v>
      </c>
      <c r="C80" s="60" t="s">
        <v>108</v>
      </c>
      <c r="D80" s="85">
        <v>1100000000</v>
      </c>
      <c r="E80" s="85">
        <v>885000000</v>
      </c>
      <c r="F80" s="85">
        <f>+D80-E80</f>
        <v>215000000</v>
      </c>
      <c r="G80" s="85"/>
      <c r="H80" s="85"/>
      <c r="I80" s="91"/>
      <c r="J80" s="73">
        <f t="shared" si="45"/>
        <v>0</v>
      </c>
      <c r="K80" s="62"/>
      <c r="L80" s="62"/>
      <c r="M80" s="62"/>
      <c r="N80" s="62"/>
      <c r="O80" s="62"/>
      <c r="P80" s="62"/>
      <c r="Q80" s="62"/>
      <c r="R80" s="62"/>
      <c r="S80" s="62"/>
      <c r="T80" s="63"/>
      <c r="U80" s="69"/>
    </row>
    <row r="81" spans="1:21" s="59" customFormat="1" x14ac:dyDescent="0.25">
      <c r="A81" s="54" t="s">
        <v>36</v>
      </c>
      <c r="B81" s="55" t="s">
        <v>95</v>
      </c>
      <c r="C81" s="32"/>
      <c r="D81" s="88">
        <f>+SUM(D82:D84)</f>
        <v>3800000000</v>
      </c>
      <c r="E81" s="88">
        <f t="shared" ref="E81:H81" si="47">+SUM(E82:E84)</f>
        <v>0</v>
      </c>
      <c r="F81" s="88">
        <f t="shared" si="47"/>
        <v>0</v>
      </c>
      <c r="G81" s="88">
        <f t="shared" si="47"/>
        <v>1882000000</v>
      </c>
      <c r="H81" s="88">
        <f t="shared" si="47"/>
        <v>1918000000</v>
      </c>
      <c r="I81" s="89"/>
      <c r="J81" s="73">
        <f t="shared" si="45"/>
        <v>0</v>
      </c>
      <c r="K81" s="57"/>
      <c r="L81" s="57"/>
      <c r="M81" s="57"/>
      <c r="N81" s="57"/>
      <c r="O81" s="57"/>
      <c r="P81" s="57"/>
      <c r="Q81" s="57"/>
      <c r="R81" s="57"/>
      <c r="S81" s="57"/>
      <c r="T81" s="58"/>
      <c r="U81" s="56"/>
    </row>
    <row r="82" spans="1:21" s="70" customFormat="1" x14ac:dyDescent="0.25">
      <c r="A82" s="67">
        <v>1</v>
      </c>
      <c r="B82" s="68" t="s">
        <v>76</v>
      </c>
      <c r="C82" s="60" t="s">
        <v>108</v>
      </c>
      <c r="D82" s="85">
        <v>1000000000</v>
      </c>
      <c r="E82" s="85"/>
      <c r="F82" s="85"/>
      <c r="G82" s="85">
        <v>600000000</v>
      </c>
      <c r="H82" s="85">
        <f>+D82-G82</f>
        <v>400000000</v>
      </c>
      <c r="I82" s="91"/>
      <c r="J82" s="73">
        <f t="shared" si="45"/>
        <v>0</v>
      </c>
      <c r="K82" s="62"/>
      <c r="L82" s="62"/>
      <c r="M82" s="62"/>
      <c r="N82" s="62"/>
      <c r="O82" s="62"/>
      <c r="P82" s="62"/>
      <c r="Q82" s="62"/>
      <c r="R82" s="62"/>
      <c r="S82" s="62"/>
      <c r="T82" s="63"/>
      <c r="U82" s="69"/>
    </row>
    <row r="83" spans="1:21" s="70" customFormat="1" x14ac:dyDescent="0.25">
      <c r="A83" s="67">
        <v>2</v>
      </c>
      <c r="B83" s="68" t="s">
        <v>77</v>
      </c>
      <c r="C83" s="60" t="s">
        <v>108</v>
      </c>
      <c r="D83" s="85">
        <v>2000000000</v>
      </c>
      <c r="E83" s="85"/>
      <c r="F83" s="85"/>
      <c r="G83" s="85">
        <v>1000000000</v>
      </c>
      <c r="H83" s="85">
        <f t="shared" ref="H83:H84" si="48">+D83-G83</f>
        <v>1000000000</v>
      </c>
      <c r="I83" s="91"/>
      <c r="J83" s="73">
        <f t="shared" si="45"/>
        <v>0</v>
      </c>
      <c r="K83" s="62"/>
      <c r="L83" s="62"/>
      <c r="M83" s="62"/>
      <c r="N83" s="62"/>
      <c r="O83" s="62"/>
      <c r="P83" s="62"/>
      <c r="Q83" s="62"/>
      <c r="R83" s="62"/>
      <c r="S83" s="62"/>
      <c r="T83" s="63"/>
      <c r="U83" s="69"/>
    </row>
    <row r="84" spans="1:21" s="70" customFormat="1" x14ac:dyDescent="0.25">
      <c r="A84" s="67">
        <v>3</v>
      </c>
      <c r="B84" s="68" t="s">
        <v>114</v>
      </c>
      <c r="C84" s="60" t="s">
        <v>108</v>
      </c>
      <c r="D84" s="85">
        <v>800000000</v>
      </c>
      <c r="E84" s="85"/>
      <c r="F84" s="85"/>
      <c r="G84" s="85">
        <v>282000000</v>
      </c>
      <c r="H84" s="85">
        <f t="shared" si="48"/>
        <v>518000000</v>
      </c>
      <c r="I84" s="91"/>
      <c r="J84" s="73">
        <f t="shared" si="45"/>
        <v>0</v>
      </c>
      <c r="K84" s="62"/>
      <c r="L84" s="62"/>
      <c r="M84" s="62"/>
      <c r="N84" s="62"/>
      <c r="O84" s="62"/>
      <c r="P84" s="62"/>
      <c r="Q84" s="62"/>
      <c r="R84" s="62"/>
      <c r="S84" s="62"/>
      <c r="T84" s="63"/>
      <c r="U84" s="69"/>
    </row>
    <row r="85" spans="1:21" s="48" customFormat="1" x14ac:dyDescent="0.25">
      <c r="A85" s="45" t="s">
        <v>90</v>
      </c>
      <c r="B85" s="46" t="s">
        <v>78</v>
      </c>
      <c r="C85" s="45"/>
      <c r="D85" s="87">
        <f>+D86</f>
        <v>12800000000</v>
      </c>
      <c r="E85" s="87">
        <f t="shared" ref="E85:H85" si="49">+E86</f>
        <v>885000000</v>
      </c>
      <c r="F85" s="87">
        <f t="shared" si="49"/>
        <v>0</v>
      </c>
      <c r="G85" s="87">
        <f t="shared" si="49"/>
        <v>1882000000</v>
      </c>
      <c r="H85" s="87">
        <f t="shared" si="49"/>
        <v>10033000000</v>
      </c>
      <c r="I85" s="92"/>
      <c r="J85" s="73">
        <f t="shared" si="45"/>
        <v>0</v>
      </c>
      <c r="K85" s="47"/>
      <c r="L85" s="47"/>
      <c r="M85" s="47"/>
      <c r="N85" s="47"/>
      <c r="O85" s="47"/>
      <c r="P85" s="47"/>
      <c r="Q85" s="47"/>
      <c r="R85" s="47"/>
      <c r="S85" s="47"/>
      <c r="T85" s="47"/>
      <c r="U85" s="47"/>
    </row>
    <row r="86" spans="1:21" s="59" customFormat="1" x14ac:dyDescent="0.25">
      <c r="A86" s="54" t="s">
        <v>35</v>
      </c>
      <c r="B86" s="55" t="s">
        <v>94</v>
      </c>
      <c r="C86" s="32"/>
      <c r="D86" s="88">
        <f>+D87+D88</f>
        <v>12800000000</v>
      </c>
      <c r="E86" s="88">
        <f t="shared" ref="E86:H86" si="50">+E87+E88</f>
        <v>885000000</v>
      </c>
      <c r="F86" s="88">
        <f t="shared" si="50"/>
        <v>0</v>
      </c>
      <c r="G86" s="88">
        <f t="shared" si="50"/>
        <v>1882000000</v>
      </c>
      <c r="H86" s="88">
        <f t="shared" si="50"/>
        <v>10033000000</v>
      </c>
      <c r="I86" s="89"/>
      <c r="J86" s="73">
        <f t="shared" si="45"/>
        <v>0</v>
      </c>
      <c r="K86" s="57"/>
      <c r="L86" s="57"/>
      <c r="M86" s="57"/>
      <c r="N86" s="57"/>
      <c r="O86" s="57"/>
      <c r="P86" s="57"/>
      <c r="Q86" s="57"/>
      <c r="R86" s="57"/>
      <c r="S86" s="57"/>
      <c r="T86" s="58"/>
      <c r="U86" s="56"/>
    </row>
    <row r="87" spans="1:21" s="70" customFormat="1" ht="33" x14ac:dyDescent="0.25">
      <c r="A87" s="67">
        <v>1</v>
      </c>
      <c r="B87" s="68" t="s">
        <v>109</v>
      </c>
      <c r="C87" s="60" t="s">
        <v>106</v>
      </c>
      <c r="D87" s="85">
        <v>800000000</v>
      </c>
      <c r="E87" s="85">
        <v>767000000</v>
      </c>
      <c r="F87" s="85"/>
      <c r="G87" s="85"/>
      <c r="H87" s="85">
        <f>+D87-E87</f>
        <v>33000000</v>
      </c>
      <c r="I87" s="91"/>
      <c r="J87" s="73">
        <f t="shared" si="45"/>
        <v>0</v>
      </c>
      <c r="K87" s="62">
        <f>885-767</f>
        <v>118</v>
      </c>
      <c r="L87" s="62"/>
      <c r="M87" s="62"/>
      <c r="N87" s="62"/>
      <c r="O87" s="62"/>
      <c r="P87" s="62"/>
      <c r="Q87" s="62"/>
      <c r="R87" s="62"/>
      <c r="S87" s="62"/>
      <c r="T87" s="63"/>
      <c r="U87" s="69"/>
    </row>
    <row r="88" spans="1:21" s="70" customFormat="1" ht="33" x14ac:dyDescent="0.25">
      <c r="A88" s="67">
        <v>2</v>
      </c>
      <c r="B88" s="68" t="s">
        <v>123</v>
      </c>
      <c r="C88" s="60" t="s">
        <v>106</v>
      </c>
      <c r="D88" s="85">
        <v>12000000000</v>
      </c>
      <c r="E88" s="85">
        <v>118000000</v>
      </c>
      <c r="F88" s="85"/>
      <c r="G88" s="85">
        <v>1882000000</v>
      </c>
      <c r="H88" s="85">
        <v>10000000000</v>
      </c>
      <c r="I88" s="91"/>
      <c r="J88" s="73">
        <f t="shared" si="45"/>
        <v>0</v>
      </c>
      <c r="K88" s="62"/>
      <c r="L88" s="62"/>
      <c r="M88" s="62"/>
      <c r="N88" s="62"/>
      <c r="O88" s="62"/>
      <c r="P88" s="62"/>
      <c r="Q88" s="62"/>
      <c r="R88" s="62"/>
      <c r="S88" s="62"/>
      <c r="T88" s="63"/>
      <c r="U88" s="69"/>
    </row>
    <row r="89" spans="1:21" s="48" customFormat="1" x14ac:dyDescent="0.25">
      <c r="A89" s="45" t="s">
        <v>92</v>
      </c>
      <c r="B89" s="46" t="s">
        <v>79</v>
      </c>
      <c r="C89" s="45"/>
      <c r="D89" s="87">
        <f>+D90+D95</f>
        <v>7330000000</v>
      </c>
      <c r="E89" s="87">
        <f t="shared" ref="E89:G89" si="51">+E90+E95</f>
        <v>1684000000</v>
      </c>
      <c r="F89" s="87">
        <f t="shared" si="51"/>
        <v>0</v>
      </c>
      <c r="G89" s="87">
        <f t="shared" si="51"/>
        <v>5646000000</v>
      </c>
      <c r="H89" s="87"/>
      <c r="I89" s="92"/>
      <c r="J89" s="73">
        <f t="shared" si="45"/>
        <v>0</v>
      </c>
      <c r="K89" s="75">
        <f>+G89+D89</f>
        <v>12976000000</v>
      </c>
      <c r="L89" s="47"/>
      <c r="M89" s="47"/>
      <c r="N89" s="47"/>
      <c r="O89" s="47"/>
      <c r="P89" s="47"/>
      <c r="Q89" s="47"/>
      <c r="R89" s="47"/>
      <c r="S89" s="47"/>
      <c r="T89" s="47"/>
      <c r="U89" s="47"/>
    </row>
    <row r="90" spans="1:21" s="59" customFormat="1" x14ac:dyDescent="0.25">
      <c r="A90" s="54" t="s">
        <v>35</v>
      </c>
      <c r="B90" s="55" t="s">
        <v>94</v>
      </c>
      <c r="C90" s="32"/>
      <c r="D90" s="88">
        <f>+SUM(D91:D94)</f>
        <v>3880000000</v>
      </c>
      <c r="E90" s="88">
        <f t="shared" ref="E90:G90" si="52">+SUM(E91:E94)</f>
        <v>1684000000</v>
      </c>
      <c r="F90" s="88">
        <f t="shared" si="52"/>
        <v>0</v>
      </c>
      <c r="G90" s="88">
        <f t="shared" si="52"/>
        <v>2196000000</v>
      </c>
      <c r="H90" s="88">
        <f t="shared" ref="H90" si="53">+SUM(H91:H92)</f>
        <v>0</v>
      </c>
      <c r="I90" s="89"/>
      <c r="J90" s="73">
        <f t="shared" si="45"/>
        <v>0</v>
      </c>
      <c r="K90" s="57">
        <v>1684000000</v>
      </c>
      <c r="L90" s="57"/>
      <c r="M90" s="57"/>
      <c r="N90" s="57"/>
      <c r="O90" s="57"/>
      <c r="P90" s="57"/>
      <c r="Q90" s="57"/>
      <c r="R90" s="57"/>
      <c r="S90" s="57"/>
      <c r="T90" s="58"/>
      <c r="U90" s="56"/>
    </row>
    <row r="91" spans="1:21" s="70" customFormat="1" ht="33" x14ac:dyDescent="0.25">
      <c r="A91" s="67">
        <v>1</v>
      </c>
      <c r="B91" s="68" t="s">
        <v>107</v>
      </c>
      <c r="C91" s="60" t="s">
        <v>110</v>
      </c>
      <c r="D91" s="85">
        <v>950000000</v>
      </c>
      <c r="E91" s="85">
        <v>400000000</v>
      </c>
      <c r="F91" s="85"/>
      <c r="G91" s="85">
        <f>+D91-E91</f>
        <v>550000000</v>
      </c>
      <c r="H91" s="85"/>
      <c r="I91" s="91"/>
      <c r="J91" s="73">
        <f t="shared" si="45"/>
        <v>0</v>
      </c>
      <c r="K91" s="62">
        <f>+K90-E90</f>
        <v>0</v>
      </c>
      <c r="L91" s="62"/>
      <c r="M91" s="62"/>
      <c r="N91" s="62"/>
      <c r="O91" s="62"/>
      <c r="P91" s="62"/>
      <c r="Q91" s="62"/>
      <c r="R91" s="62"/>
      <c r="S91" s="62"/>
      <c r="T91" s="63"/>
      <c r="U91" s="69"/>
    </row>
    <row r="92" spans="1:21" s="70" customFormat="1" ht="33" x14ac:dyDescent="0.25">
      <c r="A92" s="67">
        <v>2</v>
      </c>
      <c r="B92" s="68" t="s">
        <v>80</v>
      </c>
      <c r="C92" s="60" t="s">
        <v>110</v>
      </c>
      <c r="D92" s="85">
        <v>1000000000</v>
      </c>
      <c r="E92" s="85">
        <v>450000000</v>
      </c>
      <c r="F92" s="85"/>
      <c r="G92" s="85">
        <f t="shared" ref="G92:G94" si="54">+D92-E92</f>
        <v>550000000</v>
      </c>
      <c r="H92" s="85"/>
      <c r="I92" s="91"/>
      <c r="J92" s="73">
        <f t="shared" si="45"/>
        <v>0</v>
      </c>
      <c r="K92" s="62">
        <f>+K90-E90</f>
        <v>0</v>
      </c>
      <c r="L92" s="62"/>
      <c r="M92" s="62"/>
      <c r="N92" s="62"/>
      <c r="O92" s="62"/>
      <c r="P92" s="62"/>
      <c r="Q92" s="62"/>
      <c r="R92" s="62"/>
      <c r="S92" s="62"/>
      <c r="T92" s="63"/>
      <c r="U92" s="69"/>
    </row>
    <row r="93" spans="1:21" s="70" customFormat="1" ht="33" x14ac:dyDescent="0.25">
      <c r="A93" s="67">
        <v>3</v>
      </c>
      <c r="B93" s="68" t="s">
        <v>81</v>
      </c>
      <c r="C93" s="60" t="s">
        <v>110</v>
      </c>
      <c r="D93" s="85">
        <v>900000000</v>
      </c>
      <c r="E93" s="85">
        <v>350000000</v>
      </c>
      <c r="F93" s="85"/>
      <c r="G93" s="85">
        <f t="shared" si="54"/>
        <v>550000000</v>
      </c>
      <c r="H93" s="85"/>
      <c r="I93" s="91"/>
      <c r="J93" s="73">
        <f t="shared" si="45"/>
        <v>0</v>
      </c>
      <c r="K93" s="62">
        <v>7330000000</v>
      </c>
      <c r="L93" s="62"/>
      <c r="M93" s="62"/>
      <c r="N93" s="62"/>
      <c r="O93" s="62"/>
      <c r="P93" s="62"/>
      <c r="Q93" s="62"/>
      <c r="R93" s="62"/>
      <c r="S93" s="62"/>
      <c r="T93" s="63"/>
      <c r="U93" s="69"/>
    </row>
    <row r="94" spans="1:21" s="70" customFormat="1" ht="33" x14ac:dyDescent="0.25">
      <c r="A94" s="67">
        <v>4</v>
      </c>
      <c r="B94" s="68" t="s">
        <v>105</v>
      </c>
      <c r="C94" s="60" t="s">
        <v>110</v>
      </c>
      <c r="D94" s="85">
        <v>1030000000</v>
      </c>
      <c r="E94" s="85">
        <v>484000000</v>
      </c>
      <c r="F94" s="85"/>
      <c r="G94" s="85">
        <f t="shared" si="54"/>
        <v>546000000</v>
      </c>
      <c r="H94" s="85"/>
      <c r="I94" s="91"/>
      <c r="J94" s="73">
        <f t="shared" si="45"/>
        <v>0</v>
      </c>
      <c r="K94" s="62">
        <f>+K93-K90</f>
        <v>5646000000</v>
      </c>
      <c r="L94" s="62"/>
      <c r="M94" s="62"/>
      <c r="N94" s="62"/>
      <c r="O94" s="62"/>
      <c r="P94" s="62"/>
      <c r="Q94" s="62"/>
      <c r="R94" s="62"/>
      <c r="S94" s="62"/>
      <c r="T94" s="63"/>
      <c r="U94" s="69"/>
    </row>
    <row r="95" spans="1:21" s="59" customFormat="1" x14ac:dyDescent="0.25">
      <c r="A95" s="54" t="s">
        <v>36</v>
      </c>
      <c r="B95" s="55" t="s">
        <v>95</v>
      </c>
      <c r="C95" s="32"/>
      <c r="D95" s="88">
        <f>+SUM(D96:D99)</f>
        <v>3450000000</v>
      </c>
      <c r="E95" s="88">
        <f t="shared" ref="E95:G95" si="55">+SUM(E96:E99)</f>
        <v>0</v>
      </c>
      <c r="F95" s="88">
        <f t="shared" si="55"/>
        <v>0</v>
      </c>
      <c r="G95" s="88">
        <f t="shared" si="55"/>
        <v>3450000000</v>
      </c>
      <c r="H95" s="88">
        <f>+SUM(H96:H98)</f>
        <v>0</v>
      </c>
      <c r="I95" s="89"/>
      <c r="J95" s="73">
        <f t="shared" si="45"/>
        <v>0</v>
      </c>
      <c r="K95" s="57">
        <f>+K94-G89</f>
        <v>0</v>
      </c>
      <c r="L95" s="57"/>
      <c r="M95" s="57"/>
      <c r="N95" s="57"/>
      <c r="O95" s="57"/>
      <c r="P95" s="57"/>
      <c r="Q95" s="57"/>
      <c r="R95" s="57"/>
      <c r="S95" s="57"/>
      <c r="T95" s="58"/>
      <c r="U95" s="56"/>
    </row>
    <row r="96" spans="1:21" s="70" customFormat="1" ht="33" x14ac:dyDescent="0.25">
      <c r="A96" s="67">
        <v>1</v>
      </c>
      <c r="B96" s="68" t="s">
        <v>112</v>
      </c>
      <c r="C96" s="60" t="s">
        <v>110</v>
      </c>
      <c r="D96" s="85">
        <v>1000000000</v>
      </c>
      <c r="E96" s="85"/>
      <c r="F96" s="85"/>
      <c r="G96" s="85">
        <f>+D96</f>
        <v>1000000000</v>
      </c>
      <c r="H96" s="85"/>
      <c r="I96" s="91"/>
      <c r="J96" s="73">
        <f t="shared" si="45"/>
        <v>0</v>
      </c>
      <c r="K96" s="62">
        <f>+G89+E89</f>
        <v>7330000000</v>
      </c>
      <c r="L96" s="62"/>
      <c r="M96" s="62"/>
      <c r="N96" s="62"/>
      <c r="O96" s="62"/>
      <c r="P96" s="62"/>
      <c r="Q96" s="62"/>
      <c r="R96" s="62"/>
      <c r="S96" s="62"/>
      <c r="T96" s="63"/>
      <c r="U96" s="69"/>
    </row>
    <row r="97" spans="1:21" s="70" customFormat="1" ht="33" x14ac:dyDescent="0.25">
      <c r="A97" s="67">
        <v>2</v>
      </c>
      <c r="B97" s="68" t="s">
        <v>82</v>
      </c>
      <c r="C97" s="60" t="s">
        <v>110</v>
      </c>
      <c r="D97" s="85">
        <v>1150000000</v>
      </c>
      <c r="E97" s="85"/>
      <c r="F97" s="85"/>
      <c r="G97" s="85">
        <f>+D97</f>
        <v>1150000000</v>
      </c>
      <c r="H97" s="85"/>
      <c r="I97" s="91"/>
      <c r="J97" s="73">
        <f t="shared" si="45"/>
        <v>0</v>
      </c>
      <c r="K97" s="62">
        <f>2767*12+7330+2285</f>
        <v>42819</v>
      </c>
      <c r="L97" s="62"/>
      <c r="M97" s="62"/>
      <c r="N97" s="62"/>
      <c r="O97" s="62"/>
      <c r="P97" s="62"/>
      <c r="Q97" s="62"/>
      <c r="R97" s="62"/>
      <c r="S97" s="62"/>
      <c r="T97" s="63"/>
      <c r="U97" s="69"/>
    </row>
    <row r="98" spans="1:21" s="70" customFormat="1" ht="33" x14ac:dyDescent="0.25">
      <c r="A98" s="67">
        <v>3</v>
      </c>
      <c r="B98" s="68" t="s">
        <v>124</v>
      </c>
      <c r="C98" s="60" t="s">
        <v>110</v>
      </c>
      <c r="D98" s="85">
        <v>600000000</v>
      </c>
      <c r="E98" s="85"/>
      <c r="F98" s="85"/>
      <c r="G98" s="85">
        <f>+D98</f>
        <v>600000000</v>
      </c>
      <c r="H98" s="85"/>
      <c r="I98" s="91"/>
      <c r="J98" s="73">
        <f t="shared" si="45"/>
        <v>0</v>
      </c>
      <c r="K98" s="62"/>
      <c r="L98" s="62"/>
      <c r="M98" s="62"/>
      <c r="N98" s="62"/>
      <c r="O98" s="62"/>
      <c r="P98" s="62"/>
      <c r="Q98" s="62"/>
      <c r="R98" s="62"/>
      <c r="S98" s="62"/>
      <c r="T98" s="63"/>
      <c r="U98" s="69"/>
    </row>
    <row r="99" spans="1:21" s="70" customFormat="1" ht="33" x14ac:dyDescent="0.25">
      <c r="A99" s="67">
        <v>4</v>
      </c>
      <c r="B99" s="68" t="s">
        <v>113</v>
      </c>
      <c r="C99" s="60" t="s">
        <v>110</v>
      </c>
      <c r="D99" s="85">
        <v>700000000</v>
      </c>
      <c r="E99" s="85"/>
      <c r="F99" s="85"/>
      <c r="G99" s="85">
        <f>+D99</f>
        <v>700000000</v>
      </c>
      <c r="H99" s="85"/>
      <c r="I99" s="91"/>
      <c r="J99" s="73">
        <f t="shared" si="45"/>
        <v>0</v>
      </c>
      <c r="K99" s="62"/>
      <c r="L99" s="62"/>
      <c r="M99" s="62"/>
      <c r="N99" s="62"/>
      <c r="O99" s="62"/>
      <c r="P99" s="62"/>
      <c r="Q99" s="62"/>
      <c r="R99" s="62"/>
      <c r="S99" s="62"/>
      <c r="T99" s="63"/>
      <c r="U99" s="69"/>
    </row>
    <row r="100" spans="1:21" s="48" customFormat="1" x14ac:dyDescent="0.25">
      <c r="A100" s="45" t="s">
        <v>104</v>
      </c>
      <c r="B100" s="46" t="s">
        <v>103</v>
      </c>
      <c r="C100" s="45"/>
      <c r="D100" s="87">
        <f>+D101</f>
        <v>2285000000</v>
      </c>
      <c r="E100" s="87">
        <f>+E101</f>
        <v>2285000000</v>
      </c>
      <c r="F100" s="87"/>
      <c r="G100" s="87"/>
      <c r="H100" s="87"/>
      <c r="I100" s="92"/>
      <c r="J100" s="73">
        <f t="shared" si="45"/>
        <v>0</v>
      </c>
      <c r="K100" s="47"/>
      <c r="L100" s="47"/>
      <c r="M100" s="47"/>
      <c r="N100" s="47"/>
      <c r="O100" s="47"/>
      <c r="P100" s="47"/>
      <c r="Q100" s="47"/>
      <c r="R100" s="47"/>
      <c r="S100" s="47"/>
      <c r="T100" s="47"/>
      <c r="U100" s="47"/>
    </row>
    <row r="101" spans="1:21" s="83" customFormat="1" x14ac:dyDescent="0.25">
      <c r="A101" s="79"/>
      <c r="B101" s="80" t="s">
        <v>94</v>
      </c>
      <c r="C101" s="79"/>
      <c r="D101" s="84">
        <f>+SUM(D102:D104)</f>
        <v>2285000000</v>
      </c>
      <c r="E101" s="84">
        <f>+SUM(E102:E104)</f>
        <v>2285000000</v>
      </c>
      <c r="F101" s="84"/>
      <c r="G101" s="84"/>
      <c r="H101" s="84"/>
      <c r="I101" s="93"/>
      <c r="J101" s="81">
        <f t="shared" si="45"/>
        <v>0</v>
      </c>
      <c r="K101" s="82"/>
      <c r="L101" s="82"/>
      <c r="M101" s="82"/>
      <c r="N101" s="82"/>
      <c r="O101" s="82"/>
      <c r="P101" s="82"/>
      <c r="Q101" s="82"/>
      <c r="R101" s="82"/>
      <c r="S101" s="82"/>
      <c r="T101" s="82"/>
      <c r="U101" s="82"/>
    </row>
    <row r="102" spans="1:21" s="70" customFormat="1" x14ac:dyDescent="0.25">
      <c r="A102" s="67">
        <v>1</v>
      </c>
      <c r="B102" s="68" t="s">
        <v>116</v>
      </c>
      <c r="C102" s="60" t="s">
        <v>119</v>
      </c>
      <c r="D102" s="85">
        <v>300000000</v>
      </c>
      <c r="E102" s="85">
        <f>+D102</f>
        <v>300000000</v>
      </c>
      <c r="F102" s="85"/>
      <c r="G102" s="85"/>
      <c r="H102" s="85"/>
      <c r="I102" s="91"/>
      <c r="J102" s="73">
        <f t="shared" si="45"/>
        <v>0</v>
      </c>
      <c r="K102" s="62"/>
      <c r="L102" s="62"/>
      <c r="M102" s="62"/>
      <c r="N102" s="62"/>
      <c r="O102" s="62"/>
      <c r="P102" s="62"/>
      <c r="Q102" s="62"/>
      <c r="R102" s="62"/>
      <c r="S102" s="62"/>
      <c r="T102" s="63"/>
      <c r="U102" s="69"/>
    </row>
    <row r="103" spans="1:21" s="70" customFormat="1" ht="33" x14ac:dyDescent="0.25">
      <c r="A103" s="67">
        <v>2</v>
      </c>
      <c r="B103" s="68" t="s">
        <v>117</v>
      </c>
      <c r="C103" s="60" t="s">
        <v>119</v>
      </c>
      <c r="D103" s="85">
        <v>1100000000</v>
      </c>
      <c r="E103" s="85">
        <f t="shared" ref="E103:E104" si="56">+D103</f>
        <v>1100000000</v>
      </c>
      <c r="F103" s="85"/>
      <c r="G103" s="85"/>
      <c r="H103" s="85"/>
      <c r="I103" s="91"/>
      <c r="J103" s="73">
        <f t="shared" si="45"/>
        <v>0</v>
      </c>
      <c r="K103" s="62"/>
      <c r="L103" s="62"/>
      <c r="M103" s="62"/>
      <c r="N103" s="62"/>
      <c r="O103" s="62"/>
      <c r="P103" s="62"/>
      <c r="Q103" s="62"/>
      <c r="R103" s="62"/>
      <c r="S103" s="62"/>
      <c r="T103" s="63"/>
      <c r="U103" s="69"/>
    </row>
    <row r="104" spans="1:21" s="70" customFormat="1" ht="33" x14ac:dyDescent="0.25">
      <c r="A104" s="67">
        <v>3</v>
      </c>
      <c r="B104" s="68" t="s">
        <v>118</v>
      </c>
      <c r="C104" s="60" t="s">
        <v>119</v>
      </c>
      <c r="D104" s="85">
        <v>885000000</v>
      </c>
      <c r="E104" s="85">
        <f t="shared" si="56"/>
        <v>885000000</v>
      </c>
      <c r="F104" s="85"/>
      <c r="G104" s="85"/>
      <c r="H104" s="85"/>
      <c r="I104" s="91"/>
      <c r="J104" s="73">
        <f t="shared" si="45"/>
        <v>0</v>
      </c>
      <c r="K104" s="62"/>
      <c r="L104" s="62"/>
      <c r="M104" s="62"/>
      <c r="N104" s="62"/>
      <c r="O104" s="62"/>
      <c r="P104" s="62"/>
      <c r="Q104" s="62"/>
      <c r="R104" s="62"/>
      <c r="S104" s="62"/>
      <c r="T104" s="63"/>
      <c r="U104" s="69"/>
    </row>
    <row r="105" spans="1:21" x14ac:dyDescent="0.25">
      <c r="F105" s="133"/>
      <c r="G105" s="133"/>
      <c r="H105" s="133"/>
      <c r="I105" s="133"/>
      <c r="J105" s="50"/>
      <c r="K105" s="50"/>
      <c r="L105" s="72" t="e">
        <f>+#REF!-#REF!</f>
        <v>#REF!</v>
      </c>
      <c r="M105" s="50"/>
      <c r="N105" s="50"/>
      <c r="O105" s="50"/>
      <c r="P105" s="50"/>
      <c r="Q105" s="50"/>
      <c r="R105" s="50"/>
      <c r="S105" s="50"/>
      <c r="T105" s="50"/>
      <c r="U105" s="50"/>
    </row>
    <row r="106" spans="1:21" x14ac:dyDescent="0.25">
      <c r="B106" s="133"/>
      <c r="C106" s="133"/>
      <c r="D106" s="133"/>
      <c r="F106" s="133"/>
      <c r="G106" s="133"/>
      <c r="H106" s="133"/>
      <c r="I106" s="133"/>
      <c r="J106" s="50"/>
      <c r="K106" s="50"/>
      <c r="L106" s="50"/>
      <c r="M106" s="50"/>
      <c r="N106" s="50"/>
      <c r="O106" s="50"/>
      <c r="P106" s="50"/>
      <c r="Q106" s="50"/>
      <c r="R106" s="50"/>
      <c r="S106" s="50"/>
      <c r="T106" s="50"/>
      <c r="U106" s="50"/>
    </row>
    <row r="107" spans="1:21" x14ac:dyDescent="0.25">
      <c r="B107" s="49"/>
      <c r="C107" s="49"/>
      <c r="D107" s="49"/>
      <c r="F107" s="49"/>
      <c r="G107" s="49"/>
      <c r="H107" s="49"/>
      <c r="I107" s="49"/>
      <c r="J107" s="49"/>
      <c r="K107" s="49">
        <f>6+7+5.5+4.5+6+5+5</f>
        <v>39</v>
      </c>
      <c r="L107" s="49"/>
      <c r="M107" s="49"/>
      <c r="N107" s="49"/>
      <c r="O107" s="49"/>
      <c r="P107" s="49"/>
      <c r="Q107" s="49"/>
      <c r="R107" s="49"/>
      <c r="S107" s="49"/>
      <c r="T107" s="49"/>
      <c r="U107" s="49"/>
    </row>
    <row r="108" spans="1:21" x14ac:dyDescent="0.25">
      <c r="B108" s="49"/>
      <c r="C108" s="49"/>
      <c r="D108" s="49"/>
      <c r="F108" s="49"/>
      <c r="G108" s="49"/>
      <c r="H108" s="49"/>
      <c r="I108" s="49"/>
      <c r="J108" s="49"/>
      <c r="K108" s="49"/>
      <c r="L108" s="49"/>
      <c r="M108" s="49"/>
      <c r="N108" s="49"/>
      <c r="O108" s="49"/>
      <c r="P108" s="49"/>
      <c r="Q108" s="49"/>
      <c r="R108" s="49"/>
      <c r="S108" s="49"/>
      <c r="T108" s="49"/>
      <c r="U108" s="49"/>
    </row>
    <row r="109" spans="1:21" x14ac:dyDescent="0.25">
      <c r="B109" s="49"/>
      <c r="C109" s="49"/>
      <c r="D109" s="49"/>
      <c r="F109" s="49"/>
      <c r="G109" s="49"/>
      <c r="H109" s="49"/>
      <c r="I109" s="49"/>
      <c r="J109" s="49"/>
      <c r="K109" s="49"/>
      <c r="L109" s="49"/>
      <c r="M109" s="49"/>
      <c r="N109" s="49"/>
      <c r="O109" s="49"/>
      <c r="P109" s="49"/>
      <c r="Q109" s="49"/>
      <c r="R109" s="49"/>
      <c r="S109" s="49"/>
      <c r="T109" s="49"/>
      <c r="U109" s="49"/>
    </row>
    <row r="110" spans="1:21" x14ac:dyDescent="0.25">
      <c r="B110" s="49"/>
      <c r="C110" s="49"/>
      <c r="D110" s="49"/>
      <c r="F110" s="49"/>
      <c r="G110" s="49"/>
      <c r="H110" s="49"/>
      <c r="I110" s="49"/>
      <c r="J110" s="49"/>
      <c r="K110" s="49"/>
      <c r="L110" s="49"/>
      <c r="M110" s="49"/>
      <c r="N110" s="49"/>
      <c r="O110" s="49"/>
      <c r="P110" s="49"/>
      <c r="Q110" s="49"/>
      <c r="R110" s="49"/>
      <c r="S110" s="49"/>
      <c r="T110" s="49"/>
      <c r="U110" s="49"/>
    </row>
    <row r="111" spans="1:21" x14ac:dyDescent="0.25">
      <c r="B111" s="133"/>
      <c r="C111" s="133"/>
      <c r="D111" s="133"/>
      <c r="F111" s="133"/>
      <c r="G111" s="133"/>
      <c r="H111" s="133"/>
      <c r="I111" s="133"/>
      <c r="J111" s="50"/>
      <c r="K111" s="50"/>
      <c r="L111" s="50"/>
      <c r="M111" s="50"/>
      <c r="N111" s="50"/>
      <c r="O111" s="50"/>
      <c r="P111" s="50"/>
      <c r="Q111" s="50"/>
      <c r="R111" s="50"/>
      <c r="S111" s="50"/>
      <c r="T111" s="50"/>
      <c r="U111" s="50"/>
    </row>
  </sheetData>
  <mergeCells count="16">
    <mergeCell ref="C1:I1"/>
    <mergeCell ref="C2:I2"/>
    <mergeCell ref="A4:I4"/>
    <mergeCell ref="A6:A8"/>
    <mergeCell ref="B6:B8"/>
    <mergeCell ref="C6:C8"/>
    <mergeCell ref="D6:D8"/>
    <mergeCell ref="E6:H6"/>
    <mergeCell ref="I6:I8"/>
    <mergeCell ref="B111:D111"/>
    <mergeCell ref="F111:I111"/>
    <mergeCell ref="E7:F7"/>
    <mergeCell ref="G7:H7"/>
    <mergeCell ref="F105:I105"/>
    <mergeCell ref="B106:D106"/>
    <mergeCell ref="F106:I106"/>
  </mergeCells>
  <printOptions horizontalCentered="1"/>
  <pageMargins left="0.5" right="0.2" top="0.3" bottom="0.3" header="0.3" footer="0.3"/>
  <pageSetup paperSize="9" scale="75" orientation="landscape" blackAndWhite="1" r:id="rId1"/>
  <rowBreaks count="2" manualBreakCount="2">
    <brk id="37" max="25" man="1"/>
    <brk id="104" max="25" man="1"/>
  </rowBreaks>
  <colBreaks count="1" manualBreakCount="1">
    <brk id="9" max="1048575" man="1"/>
  </col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8"/>
  <sheetViews>
    <sheetView topLeftCell="A3" zoomScale="85" zoomScaleNormal="85" zoomScaleSheetLayoutView="100" workbookViewId="0">
      <selection activeCell="C7" sqref="C7:C9"/>
    </sheetView>
  </sheetViews>
  <sheetFormatPr defaultRowHeight="18.75" x14ac:dyDescent="0.3"/>
  <cols>
    <col min="1" max="1" width="5.42578125" style="1" customWidth="1"/>
    <col min="2" max="2" width="48.85546875" style="1" customWidth="1"/>
    <col min="3" max="3" width="9.140625" style="1" customWidth="1"/>
    <col min="4" max="4" width="17.7109375" style="1" customWidth="1"/>
    <col min="5" max="5" width="17.140625" style="1" customWidth="1"/>
    <col min="6" max="6" width="18.140625" style="1" customWidth="1"/>
    <col min="7" max="7" width="18" style="1" customWidth="1"/>
    <col min="8" max="8" width="17.42578125" style="1" customWidth="1"/>
    <col min="9" max="9" width="11.42578125" style="1" customWidth="1"/>
    <col min="10" max="11" width="17.7109375" style="1" customWidth="1"/>
    <col min="12" max="12" width="20.5703125" style="1" bestFit="1" customWidth="1"/>
    <col min="13" max="17" width="17.7109375" style="1" customWidth="1"/>
    <col min="18" max="18" width="14.5703125" style="1" bestFit="1" customWidth="1"/>
    <col min="19" max="19" width="17.85546875" style="1" bestFit="1" customWidth="1"/>
    <col min="20" max="20" width="16.42578125" style="1" bestFit="1" customWidth="1"/>
    <col min="21" max="21" width="14.5703125" style="1" bestFit="1" customWidth="1"/>
    <col min="22" max="22" width="21.28515625" style="1" bestFit="1" customWidth="1"/>
    <col min="23" max="23" width="18.28515625" style="1" bestFit="1" customWidth="1"/>
    <col min="24" max="16384" width="9.140625" style="1"/>
  </cols>
  <sheetData>
    <row r="1" spans="1:26" x14ac:dyDescent="0.3">
      <c r="A1" s="4" t="s">
        <v>15</v>
      </c>
      <c r="B1" s="4"/>
      <c r="C1" s="151" t="s">
        <v>16</v>
      </c>
      <c r="D1" s="151"/>
      <c r="E1" s="151"/>
      <c r="F1" s="151"/>
      <c r="G1" s="151"/>
      <c r="H1" s="151"/>
      <c r="I1" s="151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</row>
    <row r="2" spans="1:26" x14ac:dyDescent="0.3">
      <c r="A2" s="4" t="s">
        <v>26</v>
      </c>
      <c r="B2" s="4"/>
      <c r="C2" s="151" t="s">
        <v>17</v>
      </c>
      <c r="D2" s="151"/>
      <c r="E2" s="151"/>
      <c r="F2" s="151"/>
      <c r="G2" s="151"/>
      <c r="H2" s="151"/>
      <c r="I2" s="151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</row>
    <row r="4" spans="1:26" ht="43.5" customHeight="1" x14ac:dyDescent="0.3">
      <c r="A4" s="152" t="s">
        <v>13</v>
      </c>
      <c r="B4" s="152"/>
      <c r="C4" s="152"/>
      <c r="D4" s="152"/>
      <c r="E4" s="152"/>
      <c r="F4" s="152"/>
      <c r="G4" s="152"/>
      <c r="H4" s="152"/>
      <c r="I4" s="152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"/>
      <c r="W4" s="2"/>
      <c r="X4" s="2"/>
      <c r="Y4" s="2"/>
      <c r="Z4" s="2"/>
    </row>
    <row r="5" spans="1:26" ht="63" customHeight="1" x14ac:dyDescent="0.3">
      <c r="A5" s="153" t="s">
        <v>27</v>
      </c>
      <c r="B5" s="153"/>
      <c r="C5" s="153"/>
      <c r="D5" s="153"/>
      <c r="E5" s="153"/>
      <c r="F5" s="153"/>
      <c r="G5" s="153"/>
      <c r="H5" s="153"/>
      <c r="I5" s="153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"/>
      <c r="W5" s="2"/>
      <c r="X5" s="2"/>
      <c r="Y5" s="2"/>
      <c r="Z5" s="2"/>
    </row>
    <row r="6" spans="1:26" ht="6" customHeight="1" x14ac:dyDescent="0.3">
      <c r="A6" s="22"/>
      <c r="B6" s="22"/>
      <c r="C6" s="22"/>
      <c r="D6" s="22"/>
      <c r="E6" s="22"/>
      <c r="F6" s="22"/>
      <c r="G6" s="22"/>
      <c r="H6" s="22"/>
      <c r="I6" s="22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"/>
      <c r="W6" s="2"/>
      <c r="X6" s="2"/>
      <c r="Y6" s="2"/>
      <c r="Z6" s="2"/>
    </row>
    <row r="7" spans="1:26" s="5" customFormat="1" ht="16.5" x14ac:dyDescent="0.25">
      <c r="A7" s="136" t="s">
        <v>0</v>
      </c>
      <c r="B7" s="136" t="s">
        <v>1</v>
      </c>
      <c r="C7" s="136" t="s">
        <v>2</v>
      </c>
      <c r="D7" s="136" t="s">
        <v>3</v>
      </c>
      <c r="E7" s="136" t="s">
        <v>4</v>
      </c>
      <c r="F7" s="136"/>
      <c r="G7" s="136"/>
      <c r="H7" s="136"/>
      <c r="I7" s="136" t="s">
        <v>8</v>
      </c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</row>
    <row r="8" spans="1:26" s="5" customFormat="1" ht="16.5" x14ac:dyDescent="0.25">
      <c r="A8" s="136"/>
      <c r="B8" s="136"/>
      <c r="C8" s="136"/>
      <c r="D8" s="136"/>
      <c r="E8" s="150" t="s">
        <v>5</v>
      </c>
      <c r="F8" s="150"/>
      <c r="G8" s="150" t="s">
        <v>6</v>
      </c>
      <c r="H8" s="150"/>
      <c r="I8" s="136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</row>
    <row r="9" spans="1:26" s="5" customFormat="1" ht="33" x14ac:dyDescent="0.25">
      <c r="A9" s="136"/>
      <c r="B9" s="136"/>
      <c r="C9" s="136"/>
      <c r="D9" s="136"/>
      <c r="E9" s="6" t="s">
        <v>7</v>
      </c>
      <c r="F9" s="6" t="s">
        <v>19</v>
      </c>
      <c r="G9" s="6" t="s">
        <v>7</v>
      </c>
      <c r="H9" s="6" t="str">
        <f>+F9</f>
        <v>Ngân sách xã và nhân dân</v>
      </c>
      <c r="I9" s="136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</row>
    <row r="10" spans="1:26" s="19" customFormat="1" ht="15.75" x14ac:dyDescent="0.25">
      <c r="A10" s="11" t="s">
        <v>9</v>
      </c>
      <c r="B10" s="12" t="s">
        <v>11</v>
      </c>
      <c r="C10" s="12"/>
      <c r="D10" s="17">
        <f>+SUM(D11:D14)</f>
        <v>2350000000</v>
      </c>
      <c r="E10" s="17">
        <f t="shared" ref="E10:H10" si="0">+SUM(E11:E14)</f>
        <v>885000000</v>
      </c>
      <c r="F10" s="17">
        <f t="shared" si="0"/>
        <v>280000000</v>
      </c>
      <c r="G10" s="17">
        <f t="shared" si="0"/>
        <v>763000000</v>
      </c>
      <c r="H10" s="17">
        <f t="shared" si="0"/>
        <v>422000000</v>
      </c>
      <c r="I10" s="18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1">
        <v>1882000000</v>
      </c>
      <c r="W10" s="25">
        <f>+G10-V10</f>
        <v>-1119000000</v>
      </c>
    </row>
    <row r="11" spans="1:26" s="8" customFormat="1" ht="31.5" x14ac:dyDescent="0.25">
      <c r="A11" s="9">
        <v>1</v>
      </c>
      <c r="B11" s="10" t="s">
        <v>24</v>
      </c>
      <c r="C11" s="9" t="s">
        <v>25</v>
      </c>
      <c r="D11" s="15">
        <v>600000000</v>
      </c>
      <c r="E11" s="15">
        <v>250000000</v>
      </c>
      <c r="F11" s="15">
        <v>70000000</v>
      </c>
      <c r="G11" s="16">
        <v>170000000</v>
      </c>
      <c r="H11" s="15">
        <f>+D11-E11-F11-G11</f>
        <v>110000000</v>
      </c>
      <c r="I11" s="10"/>
      <c r="J11" s="36"/>
      <c r="K11" s="39">
        <f>+H11+G11+F11+E11</f>
        <v>600000000</v>
      </c>
      <c r="L11" s="39">
        <f>+G11+E11</f>
        <v>420000000</v>
      </c>
      <c r="M11" s="39">
        <f>+F11+H11</f>
        <v>180000000</v>
      </c>
      <c r="N11" s="39"/>
      <c r="O11" s="39"/>
      <c r="P11" s="39"/>
      <c r="Q11" s="39"/>
      <c r="R11" s="39">
        <f>+H11+G11+F11+E11</f>
        <v>600000000</v>
      </c>
      <c r="S11" s="39">
        <f t="shared" ref="S11:S18" si="1">+D11-T11</f>
        <v>540000000</v>
      </c>
      <c r="T11" s="40">
        <f>+D11*0.1</f>
        <v>60000000</v>
      </c>
      <c r="U11" s="39">
        <f>+E11+G11</f>
        <v>420000000</v>
      </c>
      <c r="V11" s="23">
        <f>+G11+E11</f>
        <v>420000000</v>
      </c>
      <c r="W11" s="33">
        <f>+W10/7</f>
        <v>-159857142.85714287</v>
      </c>
    </row>
    <row r="12" spans="1:26" s="7" customFormat="1" ht="31.5" x14ac:dyDescent="0.25">
      <c r="A12" s="13">
        <v>2</v>
      </c>
      <c r="B12" s="10" t="s">
        <v>28</v>
      </c>
      <c r="C12" s="9" t="s">
        <v>25</v>
      </c>
      <c r="D12" s="15">
        <v>700000000</v>
      </c>
      <c r="E12" s="15">
        <v>300000000</v>
      </c>
      <c r="F12" s="15">
        <v>70000000</v>
      </c>
      <c r="G12" s="16">
        <v>200000000</v>
      </c>
      <c r="H12" s="15">
        <f t="shared" ref="H12:H17" si="2">+D12-E12-F12-G12</f>
        <v>130000000</v>
      </c>
      <c r="I12" s="14"/>
      <c r="J12" s="37"/>
      <c r="K12" s="39">
        <f t="shared" ref="K12:K18" si="3">+H12+G12+F12+E12</f>
        <v>700000000</v>
      </c>
      <c r="L12" s="39">
        <f t="shared" ref="L12:L18" si="4">+G12+E12</f>
        <v>500000000</v>
      </c>
      <c r="M12" s="39">
        <f t="shared" ref="M12:M18" si="5">+F12+H12</f>
        <v>200000000</v>
      </c>
      <c r="N12" s="39"/>
      <c r="O12" s="39"/>
      <c r="P12" s="39"/>
      <c r="Q12" s="39"/>
      <c r="R12" s="39">
        <f t="shared" ref="R12:R18" si="6">+H12+G12+F12+E12</f>
        <v>700000000</v>
      </c>
      <c r="S12" s="39">
        <f t="shared" si="1"/>
        <v>630000000</v>
      </c>
      <c r="T12" s="40">
        <f t="shared" ref="T12:T18" si="7">+D12*0.1</f>
        <v>70000000</v>
      </c>
      <c r="U12" s="39">
        <f t="shared" ref="U12:U14" si="8">+E12+G12</f>
        <v>500000000</v>
      </c>
    </row>
    <row r="13" spans="1:26" s="7" customFormat="1" ht="33" customHeight="1" x14ac:dyDescent="0.25">
      <c r="A13" s="13">
        <v>3</v>
      </c>
      <c r="B13" s="10" t="s">
        <v>29</v>
      </c>
      <c r="C13" s="9" t="s">
        <v>25</v>
      </c>
      <c r="D13" s="15">
        <v>550000000</v>
      </c>
      <c r="E13" s="15">
        <v>170000000</v>
      </c>
      <c r="F13" s="15">
        <v>70000000</v>
      </c>
      <c r="G13" s="16">
        <v>200000000</v>
      </c>
      <c r="H13" s="15">
        <f t="shared" si="2"/>
        <v>110000000</v>
      </c>
      <c r="I13" s="14"/>
      <c r="J13" s="37"/>
      <c r="K13" s="39">
        <f t="shared" si="3"/>
        <v>550000000</v>
      </c>
      <c r="L13" s="39">
        <f t="shared" si="4"/>
        <v>370000000</v>
      </c>
      <c r="M13" s="39">
        <f t="shared" si="5"/>
        <v>180000000</v>
      </c>
      <c r="N13" s="39"/>
      <c r="O13" s="39"/>
      <c r="P13" s="39"/>
      <c r="Q13" s="39"/>
      <c r="R13" s="39">
        <f t="shared" si="6"/>
        <v>550000000</v>
      </c>
      <c r="S13" s="39">
        <f t="shared" si="1"/>
        <v>495000000</v>
      </c>
      <c r="T13" s="40">
        <f t="shared" si="7"/>
        <v>55000000</v>
      </c>
      <c r="U13" s="39">
        <f t="shared" si="8"/>
        <v>370000000</v>
      </c>
      <c r="V13" s="24"/>
    </row>
    <row r="14" spans="1:26" s="7" customFormat="1" ht="33" customHeight="1" x14ac:dyDescent="0.25">
      <c r="A14" s="13">
        <v>4</v>
      </c>
      <c r="B14" s="10" t="s">
        <v>32</v>
      </c>
      <c r="C14" s="9" t="s">
        <v>25</v>
      </c>
      <c r="D14" s="15">
        <v>500000000</v>
      </c>
      <c r="E14" s="15">
        <v>165000000</v>
      </c>
      <c r="F14" s="15">
        <v>70000000</v>
      </c>
      <c r="G14" s="16">
        <v>193000000</v>
      </c>
      <c r="H14" s="15">
        <f t="shared" si="2"/>
        <v>72000000</v>
      </c>
      <c r="I14" s="14"/>
      <c r="J14" s="37"/>
      <c r="K14" s="39">
        <f t="shared" si="3"/>
        <v>500000000</v>
      </c>
      <c r="L14" s="39">
        <f t="shared" si="4"/>
        <v>358000000</v>
      </c>
      <c r="M14" s="39">
        <f t="shared" si="5"/>
        <v>142000000</v>
      </c>
      <c r="N14" s="39"/>
      <c r="O14" s="39"/>
      <c r="P14" s="39"/>
      <c r="Q14" s="39"/>
      <c r="R14" s="39">
        <f t="shared" si="6"/>
        <v>500000000</v>
      </c>
      <c r="S14" s="39">
        <f t="shared" si="1"/>
        <v>450000000</v>
      </c>
      <c r="T14" s="40">
        <f t="shared" si="7"/>
        <v>50000000</v>
      </c>
      <c r="U14" s="39">
        <f t="shared" si="8"/>
        <v>358000000</v>
      </c>
      <c r="V14" s="24">
        <f>+G14+E14</f>
        <v>358000000</v>
      </c>
    </row>
    <row r="15" spans="1:26" s="7" customFormat="1" ht="33" customHeight="1" x14ac:dyDescent="0.25">
      <c r="A15" s="20" t="s">
        <v>10</v>
      </c>
      <c r="B15" s="21" t="s">
        <v>12</v>
      </c>
      <c r="C15" s="9"/>
      <c r="D15" s="44">
        <f>+SUM(D16:D18)</f>
        <v>1550000000</v>
      </c>
      <c r="E15" s="44">
        <f t="shared" ref="E15:H15" si="9">+SUM(E16:E18)</f>
        <v>0</v>
      </c>
      <c r="F15" s="44">
        <f t="shared" si="9"/>
        <v>0</v>
      </c>
      <c r="G15" s="44">
        <f t="shared" si="9"/>
        <v>1119000000</v>
      </c>
      <c r="H15" s="44">
        <f t="shared" si="9"/>
        <v>431000000</v>
      </c>
      <c r="I15" s="44"/>
      <c r="J15" s="37"/>
      <c r="K15" s="39">
        <f t="shared" si="3"/>
        <v>1550000000</v>
      </c>
      <c r="L15" s="39">
        <f t="shared" si="4"/>
        <v>1119000000</v>
      </c>
      <c r="M15" s="39">
        <f t="shared" si="5"/>
        <v>431000000</v>
      </c>
      <c r="N15" s="39"/>
      <c r="O15" s="39"/>
      <c r="P15" s="39"/>
      <c r="Q15" s="39"/>
      <c r="R15" s="39">
        <f t="shared" si="6"/>
        <v>1550000000</v>
      </c>
      <c r="S15" s="39">
        <f t="shared" si="1"/>
        <v>1395000000</v>
      </c>
      <c r="T15" s="40">
        <f t="shared" si="7"/>
        <v>155000000</v>
      </c>
      <c r="U15" s="37"/>
      <c r="V15" s="24"/>
    </row>
    <row r="16" spans="1:26" s="7" customFormat="1" ht="33" customHeight="1" x14ac:dyDescent="0.25">
      <c r="A16" s="13">
        <v>5</v>
      </c>
      <c r="B16" s="10" t="s">
        <v>30</v>
      </c>
      <c r="C16" s="9" t="s">
        <v>25</v>
      </c>
      <c r="D16" s="15">
        <v>450000000</v>
      </c>
      <c r="E16" s="15"/>
      <c r="F16" s="15"/>
      <c r="G16" s="16">
        <v>342000000</v>
      </c>
      <c r="H16" s="15">
        <f t="shared" si="2"/>
        <v>108000000</v>
      </c>
      <c r="I16" s="14"/>
      <c r="J16" s="37"/>
      <c r="K16" s="39">
        <f t="shared" si="3"/>
        <v>450000000</v>
      </c>
      <c r="L16" s="39">
        <f t="shared" si="4"/>
        <v>342000000</v>
      </c>
      <c r="M16" s="39">
        <f t="shared" si="5"/>
        <v>108000000</v>
      </c>
      <c r="N16" s="39"/>
      <c r="O16" s="39"/>
      <c r="P16" s="39"/>
      <c r="Q16" s="39"/>
      <c r="R16" s="39">
        <f t="shared" si="6"/>
        <v>450000000</v>
      </c>
      <c r="S16" s="39">
        <f t="shared" si="1"/>
        <v>405000000</v>
      </c>
      <c r="T16" s="40">
        <f t="shared" si="7"/>
        <v>45000000</v>
      </c>
      <c r="U16" s="37"/>
    </row>
    <row r="17" spans="1:22" s="7" customFormat="1" ht="33" customHeight="1" x14ac:dyDescent="0.25">
      <c r="A17" s="13">
        <v>6</v>
      </c>
      <c r="B17" s="10" t="s">
        <v>31</v>
      </c>
      <c r="C17" s="9" t="s">
        <v>25</v>
      </c>
      <c r="D17" s="15">
        <v>600000000</v>
      </c>
      <c r="E17" s="15"/>
      <c r="F17" s="15"/>
      <c r="G17" s="16">
        <v>420000000</v>
      </c>
      <c r="H17" s="15">
        <f t="shared" si="2"/>
        <v>180000000</v>
      </c>
      <c r="I17" s="14"/>
      <c r="J17" s="37"/>
      <c r="K17" s="39">
        <f t="shared" si="3"/>
        <v>600000000</v>
      </c>
      <c r="L17" s="39">
        <f t="shared" si="4"/>
        <v>420000000</v>
      </c>
      <c r="M17" s="39">
        <f t="shared" si="5"/>
        <v>180000000</v>
      </c>
      <c r="N17" s="39"/>
      <c r="O17" s="39"/>
      <c r="P17" s="39"/>
      <c r="Q17" s="39"/>
      <c r="R17" s="39">
        <f t="shared" si="6"/>
        <v>600000000</v>
      </c>
      <c r="S17" s="39">
        <f t="shared" si="1"/>
        <v>540000000</v>
      </c>
      <c r="T17" s="40">
        <f t="shared" si="7"/>
        <v>60000000</v>
      </c>
      <c r="U17" s="37"/>
    </row>
    <row r="18" spans="1:22" s="7" customFormat="1" ht="33" customHeight="1" x14ac:dyDescent="0.25">
      <c r="A18" s="13">
        <v>7</v>
      </c>
      <c r="B18" s="10" t="s">
        <v>33</v>
      </c>
      <c r="C18" s="9" t="s">
        <v>25</v>
      </c>
      <c r="D18" s="15">
        <v>500000000</v>
      </c>
      <c r="E18" s="15"/>
      <c r="F18" s="15"/>
      <c r="G18" s="16">
        <v>357000000</v>
      </c>
      <c r="H18" s="15">
        <f t="shared" ref="H18" si="10">+D18-E18-F18-G18</f>
        <v>143000000</v>
      </c>
      <c r="I18" s="14"/>
      <c r="J18" s="37"/>
      <c r="K18" s="39">
        <f t="shared" si="3"/>
        <v>500000000</v>
      </c>
      <c r="L18" s="39">
        <f t="shared" si="4"/>
        <v>357000000</v>
      </c>
      <c r="M18" s="39">
        <f t="shared" si="5"/>
        <v>143000000</v>
      </c>
      <c r="N18" s="39"/>
      <c r="O18" s="39"/>
      <c r="P18" s="39"/>
      <c r="Q18" s="39"/>
      <c r="R18" s="39">
        <f t="shared" si="6"/>
        <v>500000000</v>
      </c>
      <c r="S18" s="39">
        <f t="shared" si="1"/>
        <v>450000000</v>
      </c>
      <c r="T18" s="40">
        <f t="shared" si="7"/>
        <v>50000000</v>
      </c>
      <c r="U18" s="37"/>
    </row>
    <row r="19" spans="1:22" s="19" customFormat="1" ht="15.75" x14ac:dyDescent="0.25">
      <c r="A19" s="11"/>
      <c r="B19" s="12" t="s">
        <v>18</v>
      </c>
      <c r="C19" s="12"/>
      <c r="D19" s="17">
        <f>+D15+D10</f>
        <v>3900000000</v>
      </c>
      <c r="E19" s="17">
        <f t="shared" ref="E19:H19" si="11">+E15+E10</f>
        <v>885000000</v>
      </c>
      <c r="F19" s="17">
        <f t="shared" si="11"/>
        <v>280000000</v>
      </c>
      <c r="G19" s="17">
        <f t="shared" si="11"/>
        <v>1882000000</v>
      </c>
      <c r="H19" s="17">
        <f t="shared" si="11"/>
        <v>853000000</v>
      </c>
      <c r="I19" s="12"/>
      <c r="J19" s="38"/>
      <c r="K19" s="41">
        <f>+F19+D19</f>
        <v>4180000000</v>
      </c>
      <c r="L19" s="41">
        <f>+G19+E19</f>
        <v>2767000000</v>
      </c>
      <c r="M19" s="38"/>
      <c r="N19" s="38"/>
      <c r="O19" s="38"/>
      <c r="P19" s="38"/>
      <c r="Q19" s="38"/>
      <c r="R19" s="38"/>
      <c r="S19" s="41">
        <f>+G19-1882000000</f>
        <v>0</v>
      </c>
      <c r="T19" s="38"/>
      <c r="U19" s="38"/>
      <c r="V19" s="25"/>
    </row>
    <row r="20" spans="1:22" hidden="1" x14ac:dyDescent="0.3">
      <c r="B20" s="3" t="s">
        <v>14</v>
      </c>
    </row>
    <row r="21" spans="1:22" ht="25.5" customHeight="1" x14ac:dyDescent="0.3">
      <c r="F21" s="154" t="s">
        <v>23</v>
      </c>
      <c r="G21" s="154"/>
      <c r="H21" s="154"/>
      <c r="I21" s="154"/>
      <c r="J21" s="30"/>
      <c r="K21" s="43">
        <f>+G19-1882000000</f>
        <v>0</v>
      </c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26"/>
    </row>
    <row r="22" spans="1:22" x14ac:dyDescent="0.3">
      <c r="F22" s="151" t="s">
        <v>20</v>
      </c>
      <c r="G22" s="151"/>
      <c r="H22" s="151"/>
      <c r="I22" s="151"/>
      <c r="J22" s="27"/>
      <c r="K22" s="27"/>
      <c r="L22" s="42">
        <f>+D19-L19</f>
        <v>1133000000</v>
      </c>
      <c r="M22" s="27"/>
      <c r="N22" s="27"/>
      <c r="O22" s="27"/>
      <c r="P22" s="27"/>
      <c r="Q22" s="27"/>
      <c r="R22" s="27"/>
      <c r="S22" s="27"/>
      <c r="T22" s="27"/>
      <c r="U22" s="27"/>
    </row>
    <row r="23" spans="1:22" x14ac:dyDescent="0.3">
      <c r="B23" s="151" t="s">
        <v>22</v>
      </c>
      <c r="C23" s="151"/>
      <c r="D23" s="151"/>
      <c r="F23" s="151" t="s">
        <v>21</v>
      </c>
      <c r="G23" s="151"/>
      <c r="H23" s="151"/>
      <c r="I23" s="151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</row>
    <row r="24" spans="1:22" x14ac:dyDescent="0.3">
      <c r="B24" s="4"/>
      <c r="C24" s="4"/>
      <c r="D24" s="4"/>
      <c r="F24" s="4"/>
      <c r="G24" s="4"/>
      <c r="H24" s="4"/>
      <c r="I24" s="4"/>
      <c r="J24" s="4"/>
      <c r="K24" s="4">
        <f>6+7+5.5+4.5+6+5+5</f>
        <v>39</v>
      </c>
      <c r="L24" s="4"/>
      <c r="M24" s="4"/>
      <c r="N24" s="4"/>
      <c r="O24" s="4"/>
      <c r="P24" s="4"/>
      <c r="Q24" s="4"/>
      <c r="R24" s="4"/>
      <c r="S24" s="4"/>
      <c r="T24" s="4"/>
      <c r="U24" s="4"/>
    </row>
    <row r="25" spans="1:22" x14ac:dyDescent="0.3">
      <c r="B25" s="4"/>
      <c r="C25" s="4"/>
      <c r="D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</row>
    <row r="26" spans="1:22" x14ac:dyDescent="0.3">
      <c r="B26" s="4"/>
      <c r="C26" s="4"/>
      <c r="D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</row>
    <row r="27" spans="1:22" x14ac:dyDescent="0.3">
      <c r="B27" s="4"/>
      <c r="C27" s="4"/>
      <c r="D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</row>
    <row r="28" spans="1:22" x14ac:dyDescent="0.3">
      <c r="B28" s="151"/>
      <c r="C28" s="151"/>
      <c r="D28" s="151"/>
      <c r="F28" s="151"/>
      <c r="G28" s="151"/>
      <c r="H28" s="151"/>
      <c r="I28" s="151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</row>
  </sheetData>
  <mergeCells count="18">
    <mergeCell ref="F21:I21"/>
    <mergeCell ref="F22:I22"/>
    <mergeCell ref="F23:I23"/>
    <mergeCell ref="F28:I28"/>
    <mergeCell ref="B23:D23"/>
    <mergeCell ref="B28:D28"/>
    <mergeCell ref="C1:I1"/>
    <mergeCell ref="C2:I2"/>
    <mergeCell ref="A4:I4"/>
    <mergeCell ref="A5:I5"/>
    <mergeCell ref="E8:F8"/>
    <mergeCell ref="G8:H8"/>
    <mergeCell ref="E7:H7"/>
    <mergeCell ref="A7:A9"/>
    <mergeCell ref="B7:B9"/>
    <mergeCell ref="C7:C9"/>
    <mergeCell ref="D7:D9"/>
    <mergeCell ref="I7:I9"/>
  </mergeCells>
  <printOptions horizontalCentered="1"/>
  <pageMargins left="0.5" right="0.2" top="0.5" bottom="0.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13</vt:i4>
      </vt:variant>
    </vt:vector>
  </HeadingPairs>
  <TitlesOfParts>
    <vt:vector size="21" baseType="lpstr">
      <vt:lpstr>NQ (4)</vt:lpstr>
      <vt:lpstr>NQ (3)</vt:lpstr>
      <vt:lpstr>NQ (2)</vt:lpstr>
      <vt:lpstr>NQ</vt:lpstr>
      <vt:lpstr>TT</vt:lpstr>
      <vt:lpstr>TH (2)</vt:lpstr>
      <vt:lpstr>Tổng hợp</vt:lpstr>
      <vt:lpstr>Sheet1</vt:lpstr>
      <vt:lpstr>NQ!Print_Area</vt:lpstr>
      <vt:lpstr>'NQ (2)'!Print_Area</vt:lpstr>
      <vt:lpstr>'NQ (3)'!Print_Area</vt:lpstr>
      <vt:lpstr>'NQ (4)'!Print_Area</vt:lpstr>
      <vt:lpstr>'TH (2)'!Print_Area</vt:lpstr>
      <vt:lpstr>'Tổng hợp'!Print_Area</vt:lpstr>
      <vt:lpstr>TT!Print_Area</vt:lpstr>
      <vt:lpstr>NQ!Print_Titles</vt:lpstr>
      <vt:lpstr>'NQ (2)'!Print_Titles</vt:lpstr>
      <vt:lpstr>'NQ (3)'!Print_Titles</vt:lpstr>
      <vt:lpstr>'NQ (4)'!Print_Titles</vt:lpstr>
      <vt:lpstr>'TH (2)'!Print_Titles</vt:lpstr>
      <vt:lpstr>TT!Print_Titles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cp:lastPrinted>2022-10-03T04:26:05Z</cp:lastPrinted>
  <dcterms:created xsi:type="dcterms:W3CDTF">2022-09-05T02:15:51Z</dcterms:created>
  <dcterms:modified xsi:type="dcterms:W3CDTF">2022-10-03T04:26:56Z</dcterms:modified>
</cp:coreProperties>
</file>